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45" windowWidth="24105" windowHeight="11700" activeTab="3"/>
  </bookViews>
  <sheets>
    <sheet name="CHECK LIST PPTPKH" sheetId="1" r:id="rId1"/>
    <sheet name="REKAP USULAN PPTPKH" sheetId="4" r:id="rId2"/>
    <sheet name="TAHAP 2 DESA" sheetId="5" r:id="rId3"/>
    <sheet name="LUAS SISA USULAN" sheetId="8" r:id="rId4"/>
    <sheet name="TAHAP 2 PD" sheetId="6" r:id="rId5"/>
    <sheet name="Sheet1" sheetId="7" r:id="rId6"/>
  </sheets>
  <definedNames>
    <definedName name="_xlnm._FilterDatabase" localSheetId="0" hidden="1">'CHECK LIST PPTPKH'!$A$2:$AI$66</definedName>
    <definedName name="_xlnm.Print_Area" localSheetId="0">'CHECK LIST PPTPKH'!$A$1:$AG$39</definedName>
    <definedName name="_xlnm.Print_Area" localSheetId="3">'LUAS SISA USULAN'!$A$1:$L$23</definedName>
    <definedName name="_xlnm.Print_Area" localSheetId="1">'REKAP USULAN PPTPKH'!$A$1:$L$52</definedName>
    <definedName name="_xlnm.Print_Area" localSheetId="2">'TAHAP 2 DESA'!$A$1:$L$23</definedName>
    <definedName name="_xlnm.Print_Area" localSheetId="4">'TAHAP 2 PD'!$A$1:$H$12</definedName>
    <definedName name="_xlnm.Print_Titles" localSheetId="0">'CHECK LIST PPTPKH'!$A:$B,'CHECK LIST PPTPKH'!$2:$4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8" l="1"/>
  <c r="C6" i="8"/>
  <c r="B6" i="8"/>
  <c r="G5" i="8"/>
  <c r="F5" i="8"/>
  <c r="C5" i="8"/>
  <c r="B5" i="8"/>
  <c r="L20" i="8"/>
  <c r="H20" i="8"/>
  <c r="G20" i="8"/>
  <c r="E20" i="8"/>
  <c r="D20" i="8"/>
  <c r="C20" i="8"/>
  <c r="B20" i="8"/>
  <c r="L19" i="8"/>
  <c r="K19" i="8"/>
  <c r="I19" i="8"/>
  <c r="H19" i="8"/>
  <c r="J19" i="8" s="1"/>
  <c r="G19" i="8"/>
  <c r="F19" i="8"/>
  <c r="E19" i="8"/>
  <c r="D19" i="8"/>
  <c r="C19" i="8"/>
  <c r="B19" i="8"/>
  <c r="L18" i="8"/>
  <c r="K18" i="8"/>
  <c r="I18" i="8"/>
  <c r="H18" i="8"/>
  <c r="J18" i="8" s="1"/>
  <c r="G18" i="8"/>
  <c r="F18" i="8"/>
  <c r="E18" i="8"/>
  <c r="D18" i="8"/>
  <c r="C18" i="8"/>
  <c r="B18" i="8"/>
  <c r="L17" i="8"/>
  <c r="K17" i="8"/>
  <c r="I17" i="8"/>
  <c r="H17" i="8"/>
  <c r="J17" i="8" s="1"/>
  <c r="G17" i="8"/>
  <c r="F17" i="8"/>
  <c r="E17" i="8"/>
  <c r="D17" i="8"/>
  <c r="C17" i="8"/>
  <c r="B17" i="8"/>
  <c r="L16" i="8"/>
  <c r="K16" i="8"/>
  <c r="I16" i="8"/>
  <c r="H16" i="8"/>
  <c r="J16" i="8" s="1"/>
  <c r="G16" i="8"/>
  <c r="F16" i="8"/>
  <c r="E16" i="8"/>
  <c r="D16" i="8"/>
  <c r="C16" i="8"/>
  <c r="B16" i="8"/>
  <c r="L15" i="8"/>
  <c r="K15" i="8"/>
  <c r="I15" i="8"/>
  <c r="H15" i="8"/>
  <c r="J15" i="8" s="1"/>
  <c r="G15" i="8"/>
  <c r="F15" i="8"/>
  <c r="E15" i="8"/>
  <c r="D15" i="8"/>
  <c r="C15" i="8"/>
  <c r="B15" i="8"/>
  <c r="L14" i="8"/>
  <c r="K14" i="8"/>
  <c r="I14" i="8"/>
  <c r="H14" i="8"/>
  <c r="J14" i="8" s="1"/>
  <c r="G14" i="8"/>
  <c r="F14" i="8"/>
  <c r="E14" i="8"/>
  <c r="D14" i="8"/>
  <c r="C14" i="8"/>
  <c r="B14" i="8"/>
  <c r="L13" i="8"/>
  <c r="K13" i="8"/>
  <c r="I13" i="8"/>
  <c r="H13" i="8"/>
  <c r="J13" i="8" s="1"/>
  <c r="G13" i="8"/>
  <c r="F13" i="8"/>
  <c r="E13" i="8"/>
  <c r="D13" i="8"/>
  <c r="C13" i="8"/>
  <c r="B13" i="8"/>
  <c r="L12" i="8"/>
  <c r="K12" i="8"/>
  <c r="I12" i="8"/>
  <c r="H12" i="8"/>
  <c r="J12" i="8" s="1"/>
  <c r="G12" i="8"/>
  <c r="F12" i="8"/>
  <c r="E12" i="8"/>
  <c r="D12" i="8"/>
  <c r="C12" i="8"/>
  <c r="B12" i="8"/>
  <c r="L11" i="8"/>
  <c r="K11" i="8"/>
  <c r="I11" i="8"/>
  <c r="H11" i="8"/>
  <c r="J11" i="8" s="1"/>
  <c r="G11" i="8"/>
  <c r="F11" i="8"/>
  <c r="E11" i="8"/>
  <c r="D11" i="8"/>
  <c r="C11" i="8"/>
  <c r="B11" i="8"/>
  <c r="L10" i="8"/>
  <c r="K10" i="8"/>
  <c r="I10" i="8"/>
  <c r="H10" i="8"/>
  <c r="J10" i="8" s="1"/>
  <c r="G10" i="8"/>
  <c r="F10" i="8"/>
  <c r="E10" i="8"/>
  <c r="D10" i="8"/>
  <c r="C10" i="8"/>
  <c r="B10" i="8"/>
  <c r="L9" i="8"/>
  <c r="K9" i="8"/>
  <c r="I9" i="8"/>
  <c r="H9" i="8"/>
  <c r="J9" i="8" s="1"/>
  <c r="G9" i="8"/>
  <c r="F9" i="8"/>
  <c r="E9" i="8"/>
  <c r="D9" i="8"/>
  <c r="C9" i="8"/>
  <c r="B9" i="8"/>
  <c r="K8" i="8"/>
  <c r="I8" i="8"/>
  <c r="H8" i="8"/>
  <c r="H21" i="8" s="1"/>
  <c r="G8" i="8"/>
  <c r="F8" i="8"/>
  <c r="E8" i="8"/>
  <c r="D8" i="8"/>
  <c r="C8" i="8"/>
  <c r="B8" i="8"/>
  <c r="K7" i="8"/>
  <c r="I7" i="8"/>
  <c r="H7" i="8"/>
  <c r="J7" i="8" s="1"/>
  <c r="G7" i="8"/>
  <c r="F7" i="8"/>
  <c r="E7" i="8"/>
  <c r="D7" i="8"/>
  <c r="C7" i="8"/>
  <c r="B7" i="8"/>
  <c r="L6" i="8"/>
  <c r="K6" i="8"/>
  <c r="I6" i="8"/>
  <c r="H6" i="8"/>
  <c r="J6" i="8" s="1"/>
  <c r="G6" i="8"/>
  <c r="F6" i="8"/>
  <c r="E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L5" i="8"/>
  <c r="K21" i="8"/>
  <c r="I21" i="8"/>
  <c r="J5" i="8"/>
  <c r="E5" i="8"/>
  <c r="D5" i="8"/>
  <c r="J8" i="8" l="1"/>
  <c r="J21" i="8" s="1"/>
  <c r="D3" i="7"/>
  <c r="C3" i="7"/>
  <c r="C4" i="7"/>
  <c r="B6" i="6" l="1"/>
  <c r="A8" i="6"/>
  <c r="A9" i="6" s="1"/>
  <c r="A20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6" i="5"/>
  <c r="L20" i="5"/>
  <c r="H20" i="5"/>
  <c r="G20" i="5"/>
  <c r="E20" i="5"/>
  <c r="D20" i="5"/>
  <c r="C20" i="5"/>
  <c r="B20" i="5"/>
  <c r="L19" i="5"/>
  <c r="K19" i="5"/>
  <c r="I19" i="5"/>
  <c r="H19" i="5"/>
  <c r="G19" i="5"/>
  <c r="F19" i="5"/>
  <c r="E19" i="5"/>
  <c r="D19" i="5"/>
  <c r="C19" i="5"/>
  <c r="B19" i="5"/>
  <c r="L18" i="5"/>
  <c r="K18" i="5"/>
  <c r="I18" i="5"/>
  <c r="H18" i="5"/>
  <c r="G18" i="5"/>
  <c r="F18" i="5"/>
  <c r="E18" i="5"/>
  <c r="D18" i="5"/>
  <c r="C18" i="5"/>
  <c r="B18" i="5"/>
  <c r="L17" i="5"/>
  <c r="K17" i="5"/>
  <c r="I17" i="5"/>
  <c r="H17" i="5"/>
  <c r="G17" i="5"/>
  <c r="F17" i="5"/>
  <c r="E17" i="5"/>
  <c r="D17" i="5"/>
  <c r="C17" i="5"/>
  <c r="B17" i="5"/>
  <c r="L16" i="5"/>
  <c r="K16" i="5"/>
  <c r="I16" i="5"/>
  <c r="H16" i="5"/>
  <c r="G16" i="5"/>
  <c r="F16" i="5"/>
  <c r="E16" i="5"/>
  <c r="D16" i="5"/>
  <c r="C16" i="5"/>
  <c r="B16" i="5"/>
  <c r="L15" i="5"/>
  <c r="K15" i="5"/>
  <c r="I15" i="5"/>
  <c r="H15" i="5"/>
  <c r="G15" i="5"/>
  <c r="F15" i="5"/>
  <c r="E15" i="5"/>
  <c r="D15" i="5"/>
  <c r="C15" i="5"/>
  <c r="B15" i="5"/>
  <c r="L14" i="5"/>
  <c r="K14" i="5"/>
  <c r="I14" i="5"/>
  <c r="H14" i="5"/>
  <c r="G14" i="5"/>
  <c r="F14" i="5"/>
  <c r="E14" i="5"/>
  <c r="D14" i="5"/>
  <c r="C14" i="5"/>
  <c r="B14" i="5"/>
  <c r="L13" i="5"/>
  <c r="K13" i="5"/>
  <c r="I13" i="5"/>
  <c r="H13" i="5"/>
  <c r="G13" i="5"/>
  <c r="F13" i="5"/>
  <c r="E13" i="5"/>
  <c r="D13" i="5"/>
  <c r="C13" i="5"/>
  <c r="B13" i="5"/>
  <c r="L12" i="5"/>
  <c r="K12" i="5"/>
  <c r="I12" i="5"/>
  <c r="H12" i="5"/>
  <c r="G12" i="5"/>
  <c r="F12" i="5"/>
  <c r="E12" i="5"/>
  <c r="D12" i="5"/>
  <c r="C12" i="5"/>
  <c r="B12" i="5"/>
  <c r="L11" i="5"/>
  <c r="K11" i="5"/>
  <c r="I11" i="5"/>
  <c r="H11" i="5"/>
  <c r="G11" i="5"/>
  <c r="F11" i="5"/>
  <c r="E11" i="5"/>
  <c r="D11" i="5"/>
  <c r="C11" i="5"/>
  <c r="B11" i="5"/>
  <c r="L10" i="5"/>
  <c r="K10" i="5"/>
  <c r="I10" i="5"/>
  <c r="H10" i="5"/>
  <c r="G10" i="5"/>
  <c r="F10" i="5"/>
  <c r="E10" i="5"/>
  <c r="D10" i="5"/>
  <c r="C10" i="5"/>
  <c r="B10" i="5"/>
  <c r="L9" i="5"/>
  <c r="K9" i="5"/>
  <c r="I9" i="5"/>
  <c r="H9" i="5"/>
  <c r="G9" i="5"/>
  <c r="F9" i="5"/>
  <c r="E9" i="5"/>
  <c r="D9" i="5"/>
  <c r="C9" i="5"/>
  <c r="B9" i="5"/>
  <c r="K8" i="5"/>
  <c r="I8" i="5"/>
  <c r="H8" i="5"/>
  <c r="G8" i="5"/>
  <c r="F8" i="5"/>
  <c r="E8" i="5"/>
  <c r="D8" i="5"/>
  <c r="C8" i="5"/>
  <c r="B8" i="5"/>
  <c r="K7" i="5"/>
  <c r="I7" i="5"/>
  <c r="H7" i="5"/>
  <c r="G7" i="5"/>
  <c r="F7" i="5"/>
  <c r="E7" i="5"/>
  <c r="D7" i="5"/>
  <c r="C7" i="5"/>
  <c r="B7" i="5"/>
  <c r="L6" i="5"/>
  <c r="K6" i="5"/>
  <c r="I6" i="5"/>
  <c r="H6" i="5"/>
  <c r="G6" i="5"/>
  <c r="F6" i="5"/>
  <c r="E6" i="5"/>
  <c r="D6" i="5"/>
  <c r="C6" i="5"/>
  <c r="B6" i="5"/>
  <c r="L5" i="5"/>
  <c r="K5" i="5"/>
  <c r="I5" i="5"/>
  <c r="H5" i="5"/>
  <c r="H21" i="5" s="1"/>
  <c r="G5" i="5"/>
  <c r="F5" i="5"/>
  <c r="E5" i="5"/>
  <c r="D5" i="5"/>
  <c r="C5" i="5"/>
  <c r="B5" i="5"/>
  <c r="K21" i="5" l="1"/>
  <c r="I21" i="5"/>
  <c r="J6" i="5"/>
  <c r="J7" i="5"/>
  <c r="J9" i="5"/>
  <c r="J10" i="5"/>
  <c r="J11" i="5"/>
  <c r="J12" i="5"/>
  <c r="J13" i="5"/>
  <c r="J14" i="5"/>
  <c r="J15" i="5"/>
  <c r="J16" i="5"/>
  <c r="J17" i="5"/>
  <c r="J18" i="5"/>
  <c r="J19" i="5"/>
  <c r="J5" i="5"/>
  <c r="J8" i="5"/>
  <c r="AG43" i="1"/>
  <c r="AF36" i="1"/>
  <c r="J21" i="5" l="1"/>
  <c r="A35" i="4"/>
  <c r="A36" i="4" s="1"/>
  <c r="A31" i="4"/>
  <c r="A9" i="1" l="1"/>
  <c r="G16" i="1"/>
  <c r="K48" i="4"/>
  <c r="G8" i="1" l="1"/>
  <c r="AG42" i="1" l="1"/>
  <c r="AG32" i="1"/>
  <c r="F12" i="4" l="1"/>
  <c r="AG33" i="1" l="1"/>
  <c r="AG28" i="1"/>
  <c r="L49" i="4" l="1"/>
  <c r="H49" i="4"/>
  <c r="E49" i="4"/>
  <c r="D49" i="4"/>
  <c r="C49" i="4"/>
  <c r="B49" i="4"/>
  <c r="L48" i="4"/>
  <c r="I48" i="4"/>
  <c r="H48" i="4"/>
  <c r="F48" i="4"/>
  <c r="E48" i="4"/>
  <c r="D48" i="4"/>
  <c r="C48" i="4"/>
  <c r="B48" i="4"/>
  <c r="L47" i="4"/>
  <c r="I47" i="4"/>
  <c r="H47" i="4"/>
  <c r="F47" i="4"/>
  <c r="E47" i="4"/>
  <c r="D47" i="4"/>
  <c r="C47" i="4"/>
  <c r="B47" i="4"/>
  <c r="L46" i="4"/>
  <c r="I46" i="4"/>
  <c r="H46" i="4"/>
  <c r="F46" i="4"/>
  <c r="E46" i="4"/>
  <c r="D46" i="4"/>
  <c r="C46" i="4"/>
  <c r="B46" i="4"/>
  <c r="L45" i="4"/>
  <c r="I45" i="4"/>
  <c r="H45" i="4"/>
  <c r="F45" i="4"/>
  <c r="E45" i="4"/>
  <c r="D45" i="4"/>
  <c r="C45" i="4"/>
  <c r="B45" i="4"/>
  <c r="L44" i="4"/>
  <c r="I44" i="4"/>
  <c r="H44" i="4"/>
  <c r="F44" i="4"/>
  <c r="E44" i="4"/>
  <c r="D44" i="4"/>
  <c r="C44" i="4"/>
  <c r="B44" i="4"/>
  <c r="J46" i="4" l="1"/>
  <c r="J47" i="4"/>
  <c r="J48" i="4"/>
  <c r="J44" i="4"/>
  <c r="J45" i="4"/>
  <c r="L37" i="4"/>
  <c r="L38" i="4"/>
  <c r="L39" i="4"/>
  <c r="L40" i="4"/>
  <c r="L41" i="4"/>
  <c r="L42" i="4"/>
  <c r="L43" i="4"/>
  <c r="B42" i="4"/>
  <c r="C42" i="4"/>
  <c r="D42" i="4"/>
  <c r="E42" i="4"/>
  <c r="F42" i="4"/>
  <c r="H42" i="4"/>
  <c r="I42" i="4"/>
  <c r="K42" i="4"/>
  <c r="B43" i="4"/>
  <c r="C43" i="4"/>
  <c r="D43" i="4"/>
  <c r="E43" i="4"/>
  <c r="F43" i="4"/>
  <c r="H43" i="4"/>
  <c r="I43" i="4"/>
  <c r="C41" i="4"/>
  <c r="D41" i="4"/>
  <c r="E41" i="4"/>
  <c r="F41" i="4"/>
  <c r="H41" i="4"/>
  <c r="I41" i="4"/>
  <c r="B41" i="4"/>
  <c r="C38" i="4"/>
  <c r="D38" i="4"/>
  <c r="E38" i="4"/>
  <c r="F38" i="4"/>
  <c r="H38" i="4"/>
  <c r="I38" i="4"/>
  <c r="C39" i="4"/>
  <c r="D39" i="4"/>
  <c r="E39" i="4"/>
  <c r="F39" i="4"/>
  <c r="H39" i="4"/>
  <c r="I39" i="4"/>
  <c r="C40" i="4"/>
  <c r="D40" i="4"/>
  <c r="E40" i="4"/>
  <c r="F40" i="4"/>
  <c r="H40" i="4"/>
  <c r="I40" i="4"/>
  <c r="B38" i="4"/>
  <c r="B39" i="4"/>
  <c r="B40" i="4"/>
  <c r="L6" i="4"/>
  <c r="L7" i="4"/>
  <c r="L8" i="4"/>
  <c r="L9" i="4"/>
  <c r="L10" i="4"/>
  <c r="L11" i="4"/>
  <c r="L12" i="4"/>
  <c r="L13" i="4"/>
  <c r="L14" i="4"/>
  <c r="L15" i="4"/>
  <c r="L18" i="4"/>
  <c r="L19" i="4"/>
  <c r="L20" i="4"/>
  <c r="L21" i="4"/>
  <c r="L22" i="4"/>
  <c r="L23" i="4"/>
  <c r="L24" i="4"/>
  <c r="L25" i="4"/>
  <c r="L26" i="4"/>
  <c r="L27" i="4"/>
  <c r="L28" i="4"/>
  <c r="L29" i="4"/>
  <c r="L32" i="4"/>
  <c r="L33" i="4"/>
  <c r="L34" i="4"/>
  <c r="L35" i="4"/>
  <c r="L36" i="4"/>
  <c r="L5" i="4"/>
  <c r="K6" i="4"/>
  <c r="K8" i="4"/>
  <c r="K9" i="4"/>
  <c r="K11" i="4"/>
  <c r="K12" i="4"/>
  <c r="K20" i="4"/>
  <c r="K24" i="4"/>
  <c r="K26" i="4"/>
  <c r="K28" i="4"/>
  <c r="K29" i="4"/>
  <c r="K30" i="4"/>
  <c r="K31" i="4"/>
  <c r="I6" i="4"/>
  <c r="I8" i="4"/>
  <c r="I9" i="4"/>
  <c r="I10" i="4"/>
  <c r="I11" i="4"/>
  <c r="I12" i="4"/>
  <c r="I13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5" i="4"/>
  <c r="H6" i="4"/>
  <c r="H8" i="4"/>
  <c r="H9" i="4"/>
  <c r="H10" i="4"/>
  <c r="H11" i="4"/>
  <c r="H12" i="4"/>
  <c r="H13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5" i="4"/>
  <c r="C5" i="4"/>
  <c r="D5" i="4"/>
  <c r="E5" i="4"/>
  <c r="F5" i="4"/>
  <c r="C6" i="4"/>
  <c r="D6" i="4"/>
  <c r="E6" i="4"/>
  <c r="F6" i="4"/>
  <c r="C7" i="4"/>
  <c r="D7" i="4"/>
  <c r="E7" i="4"/>
  <c r="F7" i="4"/>
  <c r="C8" i="4"/>
  <c r="D8" i="4"/>
  <c r="E8" i="4"/>
  <c r="F8" i="4"/>
  <c r="C9" i="4"/>
  <c r="D9" i="4"/>
  <c r="E9" i="4"/>
  <c r="F9" i="4"/>
  <c r="C10" i="4"/>
  <c r="D10" i="4"/>
  <c r="E10" i="4"/>
  <c r="F10" i="4"/>
  <c r="C11" i="4"/>
  <c r="D11" i="4"/>
  <c r="E11" i="4"/>
  <c r="F11" i="4"/>
  <c r="C12" i="4"/>
  <c r="D12" i="4"/>
  <c r="E12" i="4"/>
  <c r="C13" i="4"/>
  <c r="D13" i="4"/>
  <c r="E13" i="4"/>
  <c r="F13" i="4"/>
  <c r="C14" i="4"/>
  <c r="D14" i="4"/>
  <c r="E14" i="4"/>
  <c r="F14" i="4"/>
  <c r="C15" i="4"/>
  <c r="D15" i="4"/>
  <c r="E15" i="4"/>
  <c r="F15" i="4"/>
  <c r="C16" i="4"/>
  <c r="D16" i="4"/>
  <c r="E16" i="4"/>
  <c r="F16" i="4"/>
  <c r="C17" i="4"/>
  <c r="D17" i="4"/>
  <c r="E17" i="4"/>
  <c r="F17" i="4"/>
  <c r="C18" i="4"/>
  <c r="D18" i="4"/>
  <c r="E18" i="4"/>
  <c r="F18" i="4"/>
  <c r="C19" i="4"/>
  <c r="D19" i="4"/>
  <c r="E19" i="4"/>
  <c r="F19" i="4"/>
  <c r="C20" i="4"/>
  <c r="D20" i="4"/>
  <c r="E20" i="4"/>
  <c r="F20" i="4"/>
  <c r="C21" i="4"/>
  <c r="D21" i="4"/>
  <c r="E21" i="4"/>
  <c r="F21" i="4"/>
  <c r="C22" i="4"/>
  <c r="D22" i="4"/>
  <c r="E22" i="4"/>
  <c r="F22" i="4"/>
  <c r="C23" i="4"/>
  <c r="D23" i="4"/>
  <c r="E23" i="4"/>
  <c r="F23" i="4"/>
  <c r="C24" i="4"/>
  <c r="D24" i="4"/>
  <c r="E24" i="4"/>
  <c r="F24" i="4"/>
  <c r="C25" i="4"/>
  <c r="D25" i="4"/>
  <c r="E25" i="4"/>
  <c r="F25" i="4"/>
  <c r="C26" i="4"/>
  <c r="D26" i="4"/>
  <c r="E26" i="4"/>
  <c r="F26" i="4"/>
  <c r="C27" i="4"/>
  <c r="D27" i="4"/>
  <c r="E27" i="4"/>
  <c r="F27" i="4"/>
  <c r="C28" i="4"/>
  <c r="D28" i="4"/>
  <c r="E28" i="4"/>
  <c r="F28" i="4"/>
  <c r="C29" i="4"/>
  <c r="D29" i="4"/>
  <c r="E29" i="4"/>
  <c r="F29" i="4"/>
  <c r="C30" i="4"/>
  <c r="D30" i="4"/>
  <c r="E30" i="4"/>
  <c r="F30" i="4"/>
  <c r="C31" i="4"/>
  <c r="D31" i="4"/>
  <c r="E31" i="4"/>
  <c r="F31" i="4"/>
  <c r="C32" i="4"/>
  <c r="D32" i="4"/>
  <c r="E32" i="4"/>
  <c r="F32" i="4"/>
  <c r="C33" i="4"/>
  <c r="D33" i="4"/>
  <c r="E33" i="4"/>
  <c r="F33" i="4"/>
  <c r="C34" i="4"/>
  <c r="D34" i="4"/>
  <c r="E34" i="4"/>
  <c r="F34" i="4"/>
  <c r="C35" i="4"/>
  <c r="D35" i="4"/>
  <c r="E35" i="4"/>
  <c r="F35" i="4"/>
  <c r="C36" i="4"/>
  <c r="D36" i="4"/>
  <c r="E36" i="4"/>
  <c r="F36" i="4"/>
  <c r="C37" i="4"/>
  <c r="D37" i="4"/>
  <c r="E37" i="4"/>
  <c r="F37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5" i="4"/>
  <c r="D110" i="1"/>
  <c r="E110" i="1" s="1"/>
  <c r="F110" i="1" s="1"/>
  <c r="C110" i="1"/>
  <c r="C108" i="1"/>
  <c r="D107" i="1"/>
  <c r="C107" i="1"/>
  <c r="C105" i="1"/>
  <c r="D104" i="1"/>
  <c r="C104" i="1"/>
  <c r="C100" i="1"/>
  <c r="D99" i="1"/>
  <c r="C99" i="1"/>
  <c r="D96" i="1"/>
  <c r="C97" i="1"/>
  <c r="C96" i="1"/>
  <c r="C89" i="1"/>
  <c r="A88" i="1"/>
  <c r="A89" i="1" s="1"/>
  <c r="C88" i="1"/>
  <c r="C87" i="1"/>
  <c r="C85" i="1"/>
  <c r="C84" i="1"/>
  <c r="C82" i="1"/>
  <c r="C81" i="1"/>
  <c r="C79" i="1"/>
  <c r="C78" i="1"/>
  <c r="A75" i="1"/>
  <c r="A76" i="1" s="1"/>
  <c r="C76" i="1"/>
  <c r="C75" i="1"/>
  <c r="C74" i="1"/>
  <c r="G6" i="1"/>
  <c r="G6" i="4" s="1"/>
  <c r="G7" i="1"/>
  <c r="G7" i="4" s="1"/>
  <c r="G9" i="1"/>
  <c r="G8" i="4" s="1"/>
  <c r="G10" i="1"/>
  <c r="G9" i="4" s="1"/>
  <c r="G11" i="1"/>
  <c r="G10" i="4" s="1"/>
  <c r="G12" i="1"/>
  <c r="G11" i="4" s="1"/>
  <c r="G13" i="1"/>
  <c r="G12" i="4" s="1"/>
  <c r="G14" i="1"/>
  <c r="G13" i="4" s="1"/>
  <c r="G15" i="1"/>
  <c r="G14" i="4" s="1"/>
  <c r="G17" i="1"/>
  <c r="G15" i="4" s="1"/>
  <c r="G18" i="1"/>
  <c r="G16" i="4" s="1"/>
  <c r="G19" i="1"/>
  <c r="G17" i="4" s="1"/>
  <c r="G20" i="1"/>
  <c r="G18" i="4" s="1"/>
  <c r="G21" i="1"/>
  <c r="G19" i="4" s="1"/>
  <c r="G22" i="1"/>
  <c r="G20" i="4" s="1"/>
  <c r="G23" i="1"/>
  <c r="G21" i="4" s="1"/>
  <c r="G24" i="1"/>
  <c r="G22" i="4" s="1"/>
  <c r="G25" i="1"/>
  <c r="G23" i="4" s="1"/>
  <c r="G26" i="1"/>
  <c r="G24" i="4" s="1"/>
  <c r="G27" i="1"/>
  <c r="G25" i="4" s="1"/>
  <c r="G28" i="1"/>
  <c r="G26" i="4" s="1"/>
  <c r="G29" i="1"/>
  <c r="G27" i="4" s="1"/>
  <c r="G30" i="1"/>
  <c r="G28" i="4" s="1"/>
  <c r="G31" i="1"/>
  <c r="G29" i="4" s="1"/>
  <c r="G32" i="1"/>
  <c r="G30" i="4" s="1"/>
  <c r="G33" i="1"/>
  <c r="G31" i="4" s="1"/>
  <c r="G34" i="1"/>
  <c r="G32" i="4" s="1"/>
  <c r="G35" i="1"/>
  <c r="G33" i="4" s="1"/>
  <c r="G36" i="1"/>
  <c r="G34" i="4" s="1"/>
  <c r="G37" i="1"/>
  <c r="G35" i="4" s="1"/>
  <c r="G38" i="1"/>
  <c r="G36" i="4" s="1"/>
  <c r="G39" i="1"/>
  <c r="G37" i="4" s="1"/>
  <c r="G40" i="1"/>
  <c r="G38" i="4" s="1"/>
  <c r="G41" i="1"/>
  <c r="G39" i="4" s="1"/>
  <c r="G42" i="1"/>
  <c r="G40" i="4" s="1"/>
  <c r="G43" i="1"/>
  <c r="G41" i="4" s="1"/>
  <c r="G44" i="1"/>
  <c r="G42" i="4" s="1"/>
  <c r="G45" i="1"/>
  <c r="G43" i="4" s="1"/>
  <c r="G46" i="1"/>
  <c r="G44" i="4" s="1"/>
  <c r="G47" i="1"/>
  <c r="G45" i="4" s="1"/>
  <c r="G48" i="1"/>
  <c r="G46" i="4" s="1"/>
  <c r="G49" i="1"/>
  <c r="G47" i="4" s="1"/>
  <c r="G50" i="1"/>
  <c r="G48" i="4" s="1"/>
  <c r="G51" i="1"/>
  <c r="G49" i="4" s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5" i="1"/>
  <c r="G5" i="4" s="1"/>
  <c r="AG46" i="1"/>
  <c r="K44" i="4" s="1"/>
  <c r="AG47" i="1"/>
  <c r="K45" i="4" s="1"/>
  <c r="AG48" i="1"/>
  <c r="K46" i="4" s="1"/>
  <c r="AG49" i="1"/>
  <c r="K47" i="4" s="1"/>
  <c r="AG50" i="1"/>
  <c r="AG45" i="1"/>
  <c r="K43" i="4" s="1"/>
  <c r="K41" i="4"/>
  <c r="K40" i="4"/>
  <c r="AG41" i="1"/>
  <c r="K39" i="4" s="1"/>
  <c r="AG40" i="1"/>
  <c r="K38" i="4" s="1"/>
  <c r="H50" i="4" l="1"/>
  <c r="I50" i="4"/>
  <c r="J42" i="4"/>
  <c r="J41" i="4"/>
  <c r="J37" i="4"/>
  <c r="J33" i="4"/>
  <c r="J25" i="4"/>
  <c r="J21" i="4"/>
  <c r="J13" i="4"/>
  <c r="J9" i="4"/>
  <c r="J36" i="4"/>
  <c r="J32" i="4"/>
  <c r="J28" i="4"/>
  <c r="J24" i="4"/>
  <c r="J20" i="4"/>
  <c r="J16" i="4"/>
  <c r="J12" i="4"/>
  <c r="J8" i="4"/>
  <c r="J29" i="4"/>
  <c r="J17" i="4"/>
  <c r="J43" i="4"/>
  <c r="J5" i="4"/>
  <c r="J34" i="4"/>
  <c r="J26" i="4"/>
  <c r="J22" i="4"/>
  <c r="J14" i="4"/>
  <c r="J10" i="4"/>
  <c r="J40" i="4"/>
  <c r="J31" i="4"/>
  <c r="J19" i="4"/>
  <c r="J7" i="4"/>
  <c r="J30" i="4"/>
  <c r="J18" i="4"/>
  <c r="J6" i="4"/>
  <c r="J38" i="4"/>
  <c r="J27" i="4"/>
  <c r="J15" i="4"/>
  <c r="J39" i="4"/>
  <c r="J35" i="4"/>
  <c r="J23" i="4"/>
  <c r="J11" i="4"/>
  <c r="E84" i="1"/>
  <c r="E78" i="1"/>
  <c r="E74" i="1"/>
  <c r="E87" i="1"/>
  <c r="E81" i="1"/>
  <c r="AG39" i="1"/>
  <c r="K37" i="4" s="1"/>
  <c r="AG38" i="1"/>
  <c r="K36" i="4" s="1"/>
  <c r="AG35" i="1"/>
  <c r="K33" i="4" s="1"/>
  <c r="AG29" i="1"/>
  <c r="K27" i="4" s="1"/>
  <c r="AG27" i="1"/>
  <c r="K25" i="4" s="1"/>
  <c r="AG24" i="1"/>
  <c r="K22" i="4" s="1"/>
  <c r="AG23" i="1"/>
  <c r="K21" i="4" s="1"/>
  <c r="AG21" i="1"/>
  <c r="K19" i="4" s="1"/>
  <c r="AG20" i="1"/>
  <c r="K18" i="4" s="1"/>
  <c r="AG18" i="1"/>
  <c r="K16" i="4" s="1"/>
  <c r="AG17" i="1"/>
  <c r="K15" i="4" s="1"/>
  <c r="AG15" i="1"/>
  <c r="A13" i="4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2" i="4" s="1"/>
  <c r="A33" i="4" s="1"/>
  <c r="A34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6" i="4"/>
  <c r="A7" i="4" s="1"/>
  <c r="A8" i="4" s="1"/>
  <c r="A9" i="4" s="1"/>
  <c r="A10" i="4" s="1"/>
  <c r="A11" i="4" s="1"/>
  <c r="J50" i="4" l="1"/>
  <c r="AF37" i="1"/>
  <c r="AG37" i="1" s="1"/>
  <c r="K35" i="4" s="1"/>
  <c r="AF34" i="1"/>
  <c r="AF25" i="1"/>
  <c r="AG19" i="1"/>
  <c r="K17" i="4" s="1"/>
  <c r="AF14" i="1"/>
  <c r="AG14" i="1" s="1"/>
  <c r="K13" i="4" s="1"/>
  <c r="AF11" i="1"/>
  <c r="AG11" i="1" s="1"/>
  <c r="K10" i="4" s="1"/>
  <c r="AG7" i="1"/>
  <c r="A6" i="1"/>
  <c r="A7" i="1" s="1"/>
  <c r="AF5" i="1"/>
  <c r="A10" i="1" l="1"/>
  <c r="A11" i="1" s="1"/>
  <c r="A12" i="1" s="1"/>
  <c r="A13" i="1" s="1"/>
  <c r="A14" i="1" s="1"/>
  <c r="A15" i="1" s="1"/>
  <c r="A17" i="1" s="1"/>
  <c r="AG34" i="1"/>
  <c r="K32" i="4" s="1"/>
  <c r="D108" i="1"/>
  <c r="E107" i="1" s="1"/>
  <c r="F107" i="1" s="1"/>
  <c r="AG36" i="1"/>
  <c r="K34" i="4" s="1"/>
  <c r="D105" i="1"/>
  <c r="AG5" i="1"/>
  <c r="K5" i="4" s="1"/>
  <c r="D97" i="1"/>
  <c r="AG25" i="1"/>
  <c r="K23" i="4" s="1"/>
  <c r="D100" i="1"/>
  <c r="E99" i="1" s="1"/>
  <c r="F99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K50" i="4"/>
  <c r="E104" i="1"/>
  <c r="E111" i="1" s="1"/>
  <c r="D111" i="1"/>
  <c r="E96" i="1"/>
  <c r="D101" i="1"/>
  <c r="D112" i="1" l="1"/>
  <c r="F104" i="1"/>
  <c r="F111" i="1" s="1"/>
  <c r="F96" i="1"/>
  <c r="F101" i="1" s="1"/>
  <c r="E101" i="1"/>
  <c r="E112" i="1" s="1"/>
  <c r="F112" i="1" l="1"/>
</calcChain>
</file>

<file path=xl/sharedStrings.xml><?xml version="1.0" encoding="utf-8"?>
<sst xmlns="http://schemas.openxmlformats.org/spreadsheetml/2006/main" count="669" uniqueCount="250">
  <si>
    <t>No.</t>
  </si>
  <si>
    <t>Kecamatan</t>
  </si>
  <si>
    <t>Desa</t>
  </si>
  <si>
    <t>Dikunjungi</t>
  </si>
  <si>
    <t>Berkenan Mengajukan</t>
  </si>
  <si>
    <t>Hard Copy Berkas</t>
  </si>
  <si>
    <t>Soft Copy Berkas</t>
  </si>
  <si>
    <t>Upload Berkas ke Timdu</t>
  </si>
  <si>
    <t>Koordinat</t>
  </si>
  <si>
    <t>Diterima Tanggal</t>
  </si>
  <si>
    <t>Status Berkas</t>
  </si>
  <si>
    <t>Formulir Permohonan Inventarisasi dan verifikasi</t>
  </si>
  <si>
    <t>Rekapitulasi Daftar Pemohon</t>
  </si>
  <si>
    <t>Sketsa Tanah</t>
  </si>
  <si>
    <t>Surat Pernyataan Penguasaan Fisik Bidang</t>
  </si>
  <si>
    <t>Pakta Integritas</t>
  </si>
  <si>
    <t>Fc. KK &amp; KTP</t>
  </si>
  <si>
    <t>Pengusulan PPTPKH</t>
  </si>
  <si>
    <t>Luas Total (m2)</t>
  </si>
  <si>
    <t>keterangan</t>
  </si>
  <si>
    <t>sudah</t>
  </si>
  <si>
    <t>belum</t>
  </si>
  <si>
    <t>ya</t>
  </si>
  <si>
    <t>tidak</t>
  </si>
  <si>
    <t>Lengkap</t>
  </si>
  <si>
    <t>Belum Lengkap</t>
  </si>
  <si>
    <t>Revisi</t>
  </si>
  <si>
    <t xml:space="preserve">Pemukiman </t>
  </si>
  <si>
    <t>Fasum / Fasos</t>
  </si>
  <si>
    <t>unit</t>
  </si>
  <si>
    <t>luas (m2)</t>
  </si>
  <si>
    <t>LOCERET</t>
  </si>
  <si>
    <t>BAJULAN</t>
  </si>
  <si>
    <t>cdk</t>
  </si>
  <si>
    <t xml:space="preserve">  7°46'20.98"S, 111°50'56.37"T</t>
  </si>
  <si>
    <t>MACANAN</t>
  </si>
  <si>
    <t>-</t>
  </si>
  <si>
    <t>tidak ada permukiman, fasum, dan fasos yang masuk kawasan hutan</t>
  </si>
  <si>
    <t>BERBEK</t>
  </si>
  <si>
    <t xml:space="preserve">MAGUAN </t>
  </si>
  <si>
    <t>timdu</t>
  </si>
  <si>
    <t xml:space="preserve">  7°40'21.27"S, 111°49'28.93"T</t>
  </si>
  <si>
    <t>CEPOKO</t>
  </si>
  <si>
    <t>SAWAHAN</t>
  </si>
  <si>
    <t>SIDOREJO</t>
  </si>
  <si>
    <t xml:space="preserve">  7°42'55.54"S, 111°46'25.29"T</t>
  </si>
  <si>
    <t>MARGOPATUT</t>
  </si>
  <si>
    <t xml:space="preserve">  7°45'11.63"S, 111°47'53.00"T</t>
  </si>
  <si>
    <t>NGETOS</t>
  </si>
  <si>
    <t>SURU</t>
  </si>
  <si>
    <t>MOJODUWUR</t>
  </si>
  <si>
    <t xml:space="preserve">  7°41'22.16"S, 111°51'28.66"T</t>
  </si>
  <si>
    <t xml:space="preserve"> 7°41'16.27"S, 111°50'8.71"T</t>
  </si>
  <si>
    <t>WILANGAN</t>
  </si>
  <si>
    <t>SUDIMOROHARJO</t>
  </si>
  <si>
    <t xml:space="preserve">  7°39'21.70"S, 111°47'52.26"T</t>
  </si>
  <si>
    <t>NGADIPIRO</t>
  </si>
  <si>
    <t xml:space="preserve">  7°36'31.33"S, 111°47'36.24"T</t>
  </si>
  <si>
    <t>JATIKALEN</t>
  </si>
  <si>
    <t>DAWUHAN</t>
  </si>
  <si>
    <t xml:space="preserve"> 7°29'29.60"S, 112° 8'15.50"T</t>
  </si>
  <si>
    <t>PULOWETAN</t>
  </si>
  <si>
    <t>7°29'00.0"S, 112°09'33.0"E</t>
  </si>
  <si>
    <t>LENGKONG</t>
  </si>
  <si>
    <t>NGEPUNG</t>
  </si>
  <si>
    <t xml:space="preserve">  7°26'25.37"S, 112° 3'57.88"T</t>
  </si>
  <si>
    <t>KETANDAN</t>
  </si>
  <si>
    <t xml:space="preserve">  7°29'44.90"S, 112° 3'47.61"T</t>
  </si>
  <si>
    <t>SUMBERKEPUH</t>
  </si>
  <si>
    <t>BANJARDOWO</t>
  </si>
  <si>
    <t xml:space="preserve"> 7°32'11.44"S, 112° 3'2.37"T</t>
  </si>
  <si>
    <t>PINGGIR</t>
  </si>
  <si>
    <t xml:space="preserve">  7°28'23.20"S, 112° 4'40.64"T</t>
  </si>
  <si>
    <t>SUMBERMIRI</t>
  </si>
  <si>
    <t xml:space="preserve">  7°27'37.54"S, 112° 2'20.26"T</t>
  </si>
  <si>
    <t>GONDANG</t>
  </si>
  <si>
    <t>BALONGGEBANG</t>
  </si>
  <si>
    <t>SUMBERAGUNG</t>
  </si>
  <si>
    <t xml:space="preserve">  7°31'28.00"S, 112° 0'56.00"T</t>
  </si>
  <si>
    <t>REJOSO</t>
  </si>
  <si>
    <t>TRITIK</t>
  </si>
  <si>
    <t xml:space="preserve">  7°28'49.68"S, 111°51'5.06"T</t>
  </si>
  <si>
    <t>SAMBIKEREP</t>
  </si>
  <si>
    <t xml:space="preserve">  7°27'24.70"S, 111°53'43.01"T</t>
  </si>
  <si>
    <t>MUSIRLOR</t>
  </si>
  <si>
    <t>WENGKAL</t>
  </si>
  <si>
    <t>KEDUNGPADANG</t>
  </si>
  <si>
    <t xml:space="preserve">  7°29'37.82"S, 111°56'20.90"T</t>
  </si>
  <si>
    <t>NGADIBOYO</t>
  </si>
  <si>
    <t xml:space="preserve">  7°31'27.13"S, 111°51'27.22"T</t>
  </si>
  <si>
    <t>BENDOASRI</t>
  </si>
  <si>
    <t xml:space="preserve">  7°27'49.05"S, 111°49'12.25"T</t>
  </si>
  <si>
    <t>NGLUYU</t>
  </si>
  <si>
    <t>GAMPENG</t>
  </si>
  <si>
    <t xml:space="preserve">  7°24'40.0896"S, 111°58'47.7264"T</t>
  </si>
  <si>
    <t>BAJANG</t>
  </si>
  <si>
    <t xml:space="preserve">  7°24'40.8"S, 112°00'36.9"E</t>
  </si>
  <si>
    <t>LENGKONGLOR</t>
  </si>
  <si>
    <t>7°26'17.83"S, 111°59'33.73"T</t>
  </si>
  <si>
    <t>BAGOR</t>
  </si>
  <si>
    <t>NGUMPUL</t>
  </si>
  <si>
    <t xml:space="preserve">  7°35'15.75"S, 111°49'42.10"T</t>
  </si>
  <si>
    <t>BANARANKULON</t>
  </si>
  <si>
    <t xml:space="preserve">  7°31'26.78"S, 111°50'50.23"T</t>
  </si>
  <si>
    <t>SIWALAN</t>
  </si>
  <si>
    <t>SALAMROJO</t>
  </si>
  <si>
    <t xml:space="preserve">BAGOR KULON </t>
  </si>
  <si>
    <t>DUREN</t>
  </si>
  <si>
    <t xml:space="preserve">WILANGAN </t>
  </si>
  <si>
    <t>MANCON</t>
  </si>
  <si>
    <t>LOSARI</t>
  </si>
  <si>
    <t>SHP Sketsa Tanah</t>
  </si>
  <si>
    <t>Status Usulan</t>
  </si>
  <si>
    <t>Status Kawasan</t>
  </si>
  <si>
    <t>Instansi</t>
  </si>
  <si>
    <t>Jumlah Bidang</t>
  </si>
  <si>
    <t>Luas</t>
  </si>
  <si>
    <t>Permukiman</t>
  </si>
  <si>
    <t>Fasum/Fasos</t>
  </si>
  <si>
    <t>Jumlah</t>
  </si>
  <si>
    <t>Keterangan</t>
  </si>
  <si>
    <t>Tahun Usulan</t>
  </si>
  <si>
    <t>DAFTAR DESA TENTATIF PPTPKH KABUPATEN NGANJUK</t>
  </si>
  <si>
    <t>Mengajukan melalui LSM GEMA-PS</t>
  </si>
  <si>
    <t>TIDAK ADA PERMUKIMAN DAN FASUM/FASOS</t>
  </si>
  <si>
    <t>USULAN TIDAK MELALUI DINAS</t>
  </si>
  <si>
    <t>KONTROL WARNA</t>
  </si>
  <si>
    <t>KLODAN</t>
  </si>
  <si>
    <t xml:space="preserve">DINAS PEKERJAAN UMUM DAN PENATAAN RUANG </t>
  </si>
  <si>
    <t xml:space="preserve">DINAS PENDIDIKAN </t>
  </si>
  <si>
    <t>DINAS KESEHATAN</t>
  </si>
  <si>
    <t>Upload Ulang Tahap 2</t>
  </si>
  <si>
    <t>INDIKATIF</t>
  </si>
  <si>
    <t>LUAR INDIKATIF</t>
  </si>
  <si>
    <t>ASET PEMDA</t>
  </si>
  <si>
    <t>PEMERINTAH DESA</t>
  </si>
  <si>
    <t>PEMERINTAH DAERAH</t>
  </si>
  <si>
    <t>TAHAP 1</t>
  </si>
  <si>
    <t>TAHAP 2</t>
  </si>
  <si>
    <t>Desa/PD</t>
  </si>
  <si>
    <t>DESA</t>
  </si>
  <si>
    <t>KAWASAN INDIKATIF</t>
  </si>
  <si>
    <t>KAWASAN LUAR INDIKATIF</t>
  </si>
  <si>
    <t>OPD</t>
  </si>
  <si>
    <t>REKAPITULASI KAWASAN</t>
  </si>
  <si>
    <t>I</t>
  </si>
  <si>
    <t>SATUAN</t>
  </si>
  <si>
    <t>JUMLAH</t>
  </si>
  <si>
    <t>URAIAN REKAPITULASI</t>
  </si>
  <si>
    <t>II</t>
  </si>
  <si>
    <t>REKAPITULASI USULAN MASUK</t>
  </si>
  <si>
    <t>USULAN DI LUARDINAS</t>
  </si>
  <si>
    <t>USULAN</t>
  </si>
  <si>
    <t>Diluar Dinas</t>
  </si>
  <si>
    <t>USULAN MELALUI DINAS (Lengkap)</t>
  </si>
  <si>
    <t>JUMLAH TOTAL</t>
  </si>
  <si>
    <t>III</t>
  </si>
  <si>
    <t>REKAPITULASI UPLOAD KE TIMDU</t>
  </si>
  <si>
    <t>UPLOAD MELALUI DINAS (Lengkap)</t>
  </si>
  <si>
    <t>IV</t>
  </si>
  <si>
    <t>REKAPITULASI TAHAP USULAN PPTKH TAHAP 1</t>
  </si>
  <si>
    <t>REKAPITULASI TAHAP USULAN PPTKH TAHAP 2</t>
  </si>
  <si>
    <t>REKAPITULASI CHEKLIST</t>
  </si>
  <si>
    <t>V</t>
  </si>
  <si>
    <t>VI</t>
  </si>
  <si>
    <t>REKAPITULASI LUAS USULAN</t>
  </si>
  <si>
    <t>TANPA MOJODUWUR</t>
  </si>
  <si>
    <t>JUMLAH (bidang)</t>
  </si>
  <si>
    <t>LUAS (m2)</t>
  </si>
  <si>
    <t>TOTAL LUAS (m2)</t>
  </si>
  <si>
    <t>TOTAL LUAS (Ha)</t>
  </si>
  <si>
    <t>KETERANGAN</t>
  </si>
  <si>
    <t>A</t>
  </si>
  <si>
    <t>B</t>
  </si>
  <si>
    <t>TOTAL KESELURUHAN</t>
  </si>
  <si>
    <t>a</t>
  </si>
  <si>
    <t>b</t>
  </si>
  <si>
    <t>TOTAL A+B</t>
  </si>
  <si>
    <t>REKAPITULASI USULAN PPTPKH KABUPATEN NGANJUK</t>
  </si>
  <si>
    <r>
      <t>(m</t>
    </r>
    <r>
      <rPr>
        <b/>
        <vertAlign val="superscript"/>
        <sz val="11"/>
        <rFont val="Arial Narrow"/>
        <family val="2"/>
      </rPr>
      <t>2</t>
    </r>
    <r>
      <rPr>
        <b/>
        <sz val="11"/>
        <rFont val="Arial Narrow"/>
        <family val="2"/>
      </rPr>
      <t>)</t>
    </r>
  </si>
  <si>
    <t>Bidang Pengairan dan Jalan</t>
  </si>
  <si>
    <t xml:space="preserve"> Dinas Kepemudaan, Olahraga, Kebudayaan dan Pariwisata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</si>
  <si>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Permohonan Kepada Bupati </t>
  </si>
  <si>
    <t>total permukiman 209, total fasum fasos 13, total luas 272.061</t>
  </si>
  <si>
    <t>tambahan data dari gema</t>
  </si>
  <si>
    <t>total permukiman 92, total fasum fasos 7, total luas 106.915</t>
  </si>
  <si>
    <t>KPH</t>
  </si>
  <si>
    <t>KEDIRI</t>
  </si>
  <si>
    <t>NGANJUK</t>
  </si>
  <si>
    <t>JOMBANG</t>
  </si>
  <si>
    <t>NGANJUK &amp; KEDIRI</t>
  </si>
  <si>
    <t xml:space="preserve">Nama Perangkat Daerah </t>
  </si>
  <si>
    <t>Nama Desa</t>
  </si>
  <si>
    <t xml:space="preserve">Desa Ngliman </t>
  </si>
  <si>
    <t>Dinas Pekerjaan Umum dan Penataan Ruang</t>
  </si>
  <si>
    <t xml:space="preserve">Dinas Pendidikan </t>
  </si>
  <si>
    <t xml:space="preserve">Desa Bajulan </t>
  </si>
  <si>
    <t xml:space="preserve">Monumen Jenderal Sudirman </t>
  </si>
  <si>
    <t>Desa Banggle</t>
  </si>
  <si>
    <t xml:space="preserve">Banggle 1 </t>
  </si>
  <si>
    <t>Sadepok</t>
  </si>
  <si>
    <t xml:space="preserve">Banggle 2 </t>
  </si>
  <si>
    <t>Situs Condrogeni</t>
  </si>
  <si>
    <t>UPTD PSDA Bodor</t>
  </si>
  <si>
    <t>UPTD PSDA Kuncir</t>
  </si>
  <si>
    <t xml:space="preserve">Desa Kweden </t>
  </si>
  <si>
    <t xml:space="preserve">UPTD PSDA Kuncir </t>
  </si>
  <si>
    <t xml:space="preserve">Desa Margopatut </t>
  </si>
  <si>
    <t>Desa Sawahan</t>
  </si>
  <si>
    <t xml:space="preserve">Desa Kebonagung </t>
  </si>
  <si>
    <t xml:space="preserve">Desa Maguan </t>
  </si>
  <si>
    <t>Desa Sugihwaras</t>
  </si>
  <si>
    <t xml:space="preserve">UPTD PSDA Bening </t>
  </si>
  <si>
    <t>Desa Tritik</t>
  </si>
  <si>
    <t xml:space="preserve">Desa Kedungrejo </t>
  </si>
  <si>
    <t xml:space="preserve">Desa Tempuran </t>
  </si>
  <si>
    <t>UPTD PSDA Bening</t>
  </si>
  <si>
    <t xml:space="preserve">Desa Banarankulon </t>
  </si>
  <si>
    <t xml:space="preserve">Desa Gampeng </t>
  </si>
  <si>
    <t xml:space="preserve">Desa Sumberagung </t>
  </si>
  <si>
    <t>Desa Sambikerep</t>
  </si>
  <si>
    <t xml:space="preserve">Desa Balonggebang </t>
  </si>
  <si>
    <t>REKAPITULASI USULAN PPTPKH PERANGKAT DAERAH KABUPATEN NGANJUK</t>
  </si>
  <si>
    <t>Desa Sumberkepuh</t>
  </si>
  <si>
    <t>UPTD PSDA Mrican Kiri</t>
  </si>
  <si>
    <t xml:space="preserve">Desa Dawuhan </t>
  </si>
  <si>
    <t xml:space="preserve">Desa Perning </t>
  </si>
  <si>
    <t xml:space="preserve">Desa Gondang Wetan </t>
  </si>
  <si>
    <t>Desa Sumbersono</t>
  </si>
  <si>
    <t xml:space="preserve">Desa Lumpang Luwik </t>
  </si>
  <si>
    <t xml:space="preserve">Desa Pulowetan </t>
  </si>
  <si>
    <t>SPPD</t>
  </si>
  <si>
    <t xml:space="preserve">PENGINAPAN </t>
  </si>
  <si>
    <t xml:space="preserve">KONSOLIDASI </t>
  </si>
  <si>
    <t xml:space="preserve">PENCEGAHAN </t>
  </si>
  <si>
    <t xml:space="preserve">KOORDINASI KUMUH </t>
  </si>
  <si>
    <t>Desa Suru</t>
  </si>
  <si>
    <t>Desa Kepel</t>
  </si>
  <si>
    <t>Desa Klodan</t>
  </si>
  <si>
    <t>Desa Blongko</t>
  </si>
  <si>
    <t>Desa Oro-oro Ombo</t>
  </si>
  <si>
    <t>Desa Bulu</t>
  </si>
  <si>
    <t>UPTD PSDA Widas</t>
  </si>
  <si>
    <t>Desa Ngadipiro</t>
  </si>
  <si>
    <t>Desa Bendolo</t>
  </si>
  <si>
    <t xml:space="preserve">Desa Mancang </t>
  </si>
  <si>
    <t>Desa Ngumpul</t>
  </si>
  <si>
    <t xml:space="preserve">Desa Sumberurip </t>
  </si>
  <si>
    <t>Desa Duren</t>
  </si>
  <si>
    <t>Desa Sudimoroharjo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</si>
</sst>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_-* #,##0.0_-;\-* #,##0.0_-;_-* &quot;-&quot;_-;_-@_-"/>
  </numFmts>
  <fonts count="23" x14ac:knownFonts="1">
    <font>
      <sz val="11"/>
      <name val="Calibri"/>
    </font>
    <font>
      <b/>
      <sz val="10"/>
      <color indexed="8"/>
      <name val="Arial"/>
    </font>
    <font>
      <sz val="10"/>
      <color indexed="8"/>
      <name val="Calibri"/>
    </font>
    <font>
      <sz val="8"/>
      <name val="Calibri"/>
      <family val="2"/>
    </font>
    <font>
      <b/>
      <sz val="12"/>
      <color indexed="8"/>
      <name val="Arial Narrow"/>
      <family val="2"/>
    </font>
    <font>
      <sz val="11"/>
      <name val="Arial Narrow"/>
      <family val="2"/>
    </font>
    <font>
      <sz val="12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sz val="14"/>
      <color indexed="8"/>
      <name val="Arial Narrow"/>
      <family val="2"/>
    </font>
    <font>
      <sz val="14"/>
      <color indexed="8"/>
      <name val="Calibri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b/>
      <sz val="20"/>
      <color indexed="8"/>
      <name val="Arial Narrow"/>
      <family val="2"/>
    </font>
    <font>
      <b/>
      <sz val="12"/>
      <name val="Arial Narrow"/>
      <family val="2"/>
    </font>
    <font>
      <b/>
      <vertAlign val="superscript"/>
      <sz val="11"/>
      <name val="Arial Narrow"/>
      <family val="2"/>
    </font>
    <font>
      <b/>
      <sz val="16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sz val="14"/>
      <name val="Arial Narrow"/>
      <family val="2"/>
    </font>
    <font>
      <sz val="10"/>
      <name val="Calibri"/>
      <family val="2"/>
    </font>
    <font>
      <sz val="1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</cellStyleXfs>
  <cellXfs count="200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>
      <alignment vertical="center"/>
    </xf>
    <xf numFmtId="0" fontId="9" fillId="0" borderId="0" xfId="0" applyFont="1" applyAlignment="1">
      <alignment vertical="top"/>
    </xf>
    <xf numFmtId="0" fontId="9" fillId="0" borderId="0" xfId="0" applyFont="1" applyFill="1" applyAlignment="1">
      <alignment vertical="top"/>
    </xf>
    <xf numFmtId="0" fontId="9" fillId="0" borderId="0" xfId="0" applyFont="1" applyFill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top"/>
    </xf>
    <xf numFmtId="0" fontId="5" fillId="0" borderId="1" xfId="0" applyFont="1" applyBorder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1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165" fontId="5" fillId="0" borderId="0" xfId="0" applyNumberFormat="1" applyFont="1">
      <alignment vertical="center"/>
    </xf>
    <xf numFmtId="165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165" fontId="5" fillId="0" borderId="1" xfId="0" applyNumberFormat="1" applyFont="1" applyBorder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165" fontId="13" fillId="0" borderId="1" xfId="0" applyNumberFormat="1" applyFont="1" applyBorder="1">
      <alignment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20" fillId="0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2" fontId="20" fillId="0" borderId="1" xfId="0" quotePrefix="1" applyNumberFormat="1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3" fontId="19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8" fillId="0" borderId="1" xfId="0" applyFont="1" applyFill="1" applyBorder="1" applyAlignment="1">
      <alignment vertical="center" wrapText="1"/>
    </xf>
    <xf numFmtId="0" fontId="6" fillId="6" borderId="1" xfId="0" quotePrefix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NumberFormat="1" applyFont="1" applyFill="1" applyBorder="1" applyAlignment="1">
      <alignment horizontal="center" vertical="center" wrapText="1"/>
    </xf>
    <xf numFmtId="0" fontId="10" fillId="6" borderId="1" xfId="0" quotePrefix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2" fontId="10" fillId="6" borderId="1" xfId="0" quotePrefix="1" applyNumberFormat="1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0" fontId="9" fillId="6" borderId="1" xfId="0" quotePrefix="1" applyFont="1" applyFill="1" applyBorder="1" applyAlignment="1">
      <alignment horizontal="center" vertical="center" wrapText="1"/>
    </xf>
    <xf numFmtId="3" fontId="8" fillId="6" borderId="1" xfId="0" applyNumberFormat="1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>
      <alignment vertical="center"/>
    </xf>
    <xf numFmtId="0" fontId="5" fillId="6" borderId="1" xfId="0" applyFont="1" applyFill="1" applyBorder="1">
      <alignment vertical="center"/>
    </xf>
    <xf numFmtId="0" fontId="5" fillId="6" borderId="0" xfId="0" applyFont="1" applyFill="1">
      <alignment vertical="center"/>
    </xf>
    <xf numFmtId="166" fontId="19" fillId="0" borderId="1" xfId="0" applyNumberFormat="1" applyFont="1" applyFill="1" applyBorder="1" applyAlignment="1">
      <alignment horizontal="center" vertical="center" wrapText="1"/>
    </xf>
    <xf numFmtId="167" fontId="19" fillId="0" borderId="1" xfId="0" applyNumberFormat="1" applyFont="1" applyFill="1" applyBorder="1" applyAlignment="1">
      <alignment horizontal="center" vertical="center" wrapText="1"/>
    </xf>
    <xf numFmtId="0" fontId="6" fillId="0" borderId="4" xfId="0" quotePrefix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2" fontId="10" fillId="0" borderId="4" xfId="0" quotePrefix="1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3" fontId="8" fillId="0" borderId="4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>
      <alignment vertical="center"/>
    </xf>
    <xf numFmtId="0" fontId="9" fillId="0" borderId="4" xfId="0" applyFont="1" applyFill="1" applyBorder="1" applyAlignment="1">
      <alignment vertical="top"/>
    </xf>
    <xf numFmtId="0" fontId="6" fillId="0" borderId="5" xfId="0" quotePrefix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2" fontId="10" fillId="0" borderId="5" xfId="0" quotePrefix="1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top"/>
    </xf>
    <xf numFmtId="0" fontId="9" fillId="0" borderId="9" xfId="0" applyFont="1" applyFill="1" applyBorder="1" applyAlignment="1">
      <alignment vertical="top"/>
    </xf>
    <xf numFmtId="0" fontId="7" fillId="0" borderId="5" xfId="0" applyFont="1" applyFill="1" applyBorder="1">
      <alignment vertical="center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43" fontId="5" fillId="0" borderId="0" xfId="1" applyFont="1" applyAlignment="1">
      <alignment vertical="center"/>
    </xf>
    <xf numFmtId="0" fontId="9" fillId="7" borderId="1" xfId="0" quotePrefix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165" fontId="5" fillId="7" borderId="1" xfId="0" applyNumberFormat="1" applyFont="1" applyFill="1" applyBorder="1">
      <alignment vertical="center"/>
    </xf>
    <xf numFmtId="0" fontId="5" fillId="7" borderId="0" xfId="0" applyFont="1" applyFill="1">
      <alignment vertical="center"/>
    </xf>
    <xf numFmtId="0" fontId="5" fillId="7" borderId="1" xfId="0" quotePrefix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3" fontId="5" fillId="7" borderId="0" xfId="1" applyFont="1" applyFill="1" applyAlignmen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41" fontId="0" fillId="0" borderId="0" xfId="2" applyFont="1" applyAlignment="1">
      <alignment vertical="center"/>
    </xf>
    <xf numFmtId="41" fontId="0" fillId="0" borderId="0" xfId="0" applyNumberForma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165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3">
    <cellStyle name="Comma" xfId="1" builtinId="3"/>
    <cellStyle name="Comma [0]" xfId="2" builtinId="6"/>
    <cellStyle name="Normal" xfId="0" builtinId="0"/>
  </cellStyles>
  <dxfs count="3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2"/>
  <sheetViews>
    <sheetView zoomScale="80" zoomScaleNormal="80" workbookViewId="0">
      <pane ySplit="4" topLeftCell="A50" activePane="bottomLeft" state="frozenSplit"/>
      <selection activeCell="R1" sqref="R1"/>
      <selection pane="bottomLeft" activeCell="O21" sqref="O21"/>
    </sheetView>
  </sheetViews>
  <sheetFormatPr defaultColWidth="10" defaultRowHeight="15" customHeight="1" x14ac:dyDescent="0.3"/>
  <cols>
    <col min="1" max="1" width="5.42578125" style="16" customWidth="1"/>
    <col min="2" max="2" width="39" style="13" customWidth="1"/>
    <col min="3" max="3" width="17.28515625" style="5" customWidth="1"/>
    <col min="4" max="4" width="17.42578125" style="14" customWidth="1"/>
    <col min="5" max="5" width="20.140625" style="14" customWidth="1"/>
    <col min="6" max="6" width="22.28515625" style="15" customWidth="1"/>
    <col min="7" max="7" width="18" style="16" customWidth="1"/>
    <col min="8" max="12" width="8.140625" style="5" customWidth="1"/>
    <col min="13" max="13" width="7.42578125" style="5" customWidth="1"/>
    <col min="14" max="14" width="8.28515625" style="5" customWidth="1"/>
    <col min="15" max="15" width="11.5703125" style="5" customWidth="1"/>
    <col min="16" max="16" width="16.5703125" style="5" customWidth="1"/>
    <col min="17" max="17" width="12.7109375" style="5" customWidth="1"/>
    <col min="18" max="21" width="9.140625" style="5" customWidth="1"/>
    <col min="22" max="22" width="12.7109375" style="5" customWidth="1"/>
    <col min="23" max="33" width="12.140625" style="5" customWidth="1"/>
    <col min="34" max="34" width="70.42578125" style="5" bestFit="1" customWidth="1"/>
    <col min="35" max="35" width="43.85546875" style="5" customWidth="1"/>
    <col min="36" max="16384" width="10" style="5"/>
  </cols>
  <sheetData>
    <row r="1" spans="1:35" ht="15.75" customHeight="1" x14ac:dyDescent="0.25">
      <c r="A1" s="165" t="s">
        <v>122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</row>
    <row r="2" spans="1:35" s="6" customFormat="1" ht="31.5" customHeight="1" x14ac:dyDescent="0.2">
      <c r="A2" s="161" t="s">
        <v>0</v>
      </c>
      <c r="B2" s="167" t="s">
        <v>139</v>
      </c>
      <c r="C2" s="161" t="s">
        <v>1</v>
      </c>
      <c r="D2" s="167" t="s">
        <v>113</v>
      </c>
      <c r="E2" s="167" t="s">
        <v>114</v>
      </c>
      <c r="F2" s="166" t="s">
        <v>112</v>
      </c>
      <c r="G2" s="167" t="s">
        <v>121</v>
      </c>
      <c r="H2" s="161" t="s">
        <v>3</v>
      </c>
      <c r="I2" s="161"/>
      <c r="J2" s="161" t="s">
        <v>4</v>
      </c>
      <c r="K2" s="161"/>
      <c r="L2" s="161" t="s">
        <v>5</v>
      </c>
      <c r="M2" s="161" t="s">
        <v>6</v>
      </c>
      <c r="N2" s="162" t="s">
        <v>111</v>
      </c>
      <c r="O2" s="161" t="s">
        <v>7</v>
      </c>
      <c r="P2" s="161" t="s">
        <v>8</v>
      </c>
      <c r="Q2" s="161" t="s">
        <v>9</v>
      </c>
      <c r="R2" s="171" t="s">
        <v>10</v>
      </c>
      <c r="S2" s="172"/>
      <c r="T2" s="172"/>
      <c r="U2" s="173"/>
      <c r="V2" s="161" t="s">
        <v>11</v>
      </c>
      <c r="W2" s="161" t="s">
        <v>12</v>
      </c>
      <c r="X2" s="161" t="s">
        <v>13</v>
      </c>
      <c r="Y2" s="161" t="s">
        <v>14</v>
      </c>
      <c r="Z2" s="161" t="s">
        <v>15</v>
      </c>
      <c r="AA2" s="161" t="s">
        <v>16</v>
      </c>
      <c r="AB2" s="161" t="s">
        <v>182</v>
      </c>
      <c r="AC2" s="161" t="s">
        <v>17</v>
      </c>
      <c r="AD2" s="161"/>
      <c r="AE2" s="161"/>
      <c r="AF2" s="161"/>
      <c r="AG2" s="161" t="s">
        <v>18</v>
      </c>
      <c r="AH2" s="161" t="s">
        <v>19</v>
      </c>
      <c r="AI2" s="170" t="s">
        <v>126</v>
      </c>
    </row>
    <row r="3" spans="1:35" s="6" customFormat="1" ht="31.5" customHeight="1" x14ac:dyDescent="0.2">
      <c r="A3" s="161"/>
      <c r="B3" s="167"/>
      <c r="C3" s="161"/>
      <c r="D3" s="167"/>
      <c r="E3" s="167"/>
      <c r="F3" s="166"/>
      <c r="G3" s="167"/>
      <c r="H3" s="161" t="s">
        <v>20</v>
      </c>
      <c r="I3" s="161" t="s">
        <v>21</v>
      </c>
      <c r="J3" s="161" t="s">
        <v>22</v>
      </c>
      <c r="K3" s="161" t="s">
        <v>23</v>
      </c>
      <c r="L3" s="161"/>
      <c r="M3" s="161"/>
      <c r="N3" s="163"/>
      <c r="O3" s="161"/>
      <c r="P3" s="161"/>
      <c r="Q3" s="161"/>
      <c r="R3" s="161" t="s">
        <v>24</v>
      </c>
      <c r="S3" s="161" t="s">
        <v>25</v>
      </c>
      <c r="T3" s="161" t="s">
        <v>26</v>
      </c>
      <c r="U3" s="174" t="s">
        <v>153</v>
      </c>
      <c r="V3" s="161"/>
      <c r="W3" s="161"/>
      <c r="X3" s="161"/>
      <c r="Y3" s="161"/>
      <c r="Z3" s="161"/>
      <c r="AA3" s="161"/>
      <c r="AB3" s="161"/>
      <c r="AC3" s="161" t="s">
        <v>27</v>
      </c>
      <c r="AD3" s="161"/>
      <c r="AE3" s="161" t="s">
        <v>28</v>
      </c>
      <c r="AF3" s="161"/>
      <c r="AG3" s="161"/>
      <c r="AH3" s="161"/>
      <c r="AI3" s="170"/>
    </row>
    <row r="4" spans="1:35" s="6" customFormat="1" ht="17.25" customHeight="1" x14ac:dyDescent="0.2">
      <c r="A4" s="161"/>
      <c r="B4" s="167"/>
      <c r="C4" s="161"/>
      <c r="D4" s="167"/>
      <c r="E4" s="167"/>
      <c r="F4" s="166"/>
      <c r="G4" s="167"/>
      <c r="H4" s="161"/>
      <c r="I4" s="161"/>
      <c r="J4" s="161"/>
      <c r="K4" s="161"/>
      <c r="L4" s="161"/>
      <c r="M4" s="161"/>
      <c r="N4" s="164"/>
      <c r="O4" s="161"/>
      <c r="P4" s="161"/>
      <c r="Q4" s="161"/>
      <c r="R4" s="161"/>
      <c r="S4" s="161"/>
      <c r="T4" s="161"/>
      <c r="U4" s="175"/>
      <c r="V4" s="161"/>
      <c r="W4" s="161"/>
      <c r="X4" s="161"/>
      <c r="Y4" s="161"/>
      <c r="Z4" s="161"/>
      <c r="AA4" s="161"/>
      <c r="AB4" s="161"/>
      <c r="AC4" s="7" t="s">
        <v>29</v>
      </c>
      <c r="AD4" s="7" t="s">
        <v>30</v>
      </c>
      <c r="AE4" s="7" t="s">
        <v>29</v>
      </c>
      <c r="AF4" s="7" t="s">
        <v>30</v>
      </c>
      <c r="AG4" s="161"/>
      <c r="AH4" s="161"/>
      <c r="AI4" s="170"/>
    </row>
    <row r="5" spans="1:35" s="10" customFormat="1" ht="30" customHeight="1" x14ac:dyDescent="0.25">
      <c r="A5" s="18">
        <v>1</v>
      </c>
      <c r="B5" s="8" t="s">
        <v>32</v>
      </c>
      <c r="C5" s="8" t="s">
        <v>31</v>
      </c>
      <c r="D5" s="20" t="s">
        <v>132</v>
      </c>
      <c r="E5" s="20" t="s">
        <v>135</v>
      </c>
      <c r="F5" s="19" t="s">
        <v>137</v>
      </c>
      <c r="G5" s="20">
        <f>IF($F5="Tahap 1",2022,IF($F5="Tahap 2",2023,"-"))</f>
        <v>2022</v>
      </c>
      <c r="H5" s="21"/>
      <c r="I5" s="22">
        <v>1</v>
      </c>
      <c r="J5" s="22">
        <v>1</v>
      </c>
      <c r="K5" s="22"/>
      <c r="L5" s="21">
        <v>1</v>
      </c>
      <c r="M5" s="21">
        <v>1</v>
      </c>
      <c r="N5" s="23" t="s">
        <v>33</v>
      </c>
      <c r="O5" s="17">
        <v>44890</v>
      </c>
      <c r="P5" s="24" t="s">
        <v>34</v>
      </c>
      <c r="Q5" s="17">
        <v>44889</v>
      </c>
      <c r="R5" s="21">
        <v>1</v>
      </c>
      <c r="S5" s="22"/>
      <c r="T5" s="22"/>
      <c r="U5" s="22"/>
      <c r="V5" s="22">
        <v>1</v>
      </c>
      <c r="W5" s="21">
        <v>1</v>
      </c>
      <c r="X5" s="21">
        <v>1</v>
      </c>
      <c r="Y5" s="21">
        <v>1</v>
      </c>
      <c r="Z5" s="22">
        <v>1</v>
      </c>
      <c r="AA5" s="22">
        <v>1</v>
      </c>
      <c r="AB5" s="22">
        <v>1</v>
      </c>
      <c r="AC5" s="20">
        <v>126</v>
      </c>
      <c r="AD5" s="25">
        <v>85762</v>
      </c>
      <c r="AE5" s="20">
        <v>7</v>
      </c>
      <c r="AF5" s="25">
        <f>282+204+372+135+7453+5694+2512</f>
        <v>16652</v>
      </c>
      <c r="AG5" s="34">
        <f>AD5+AF5</f>
        <v>102414</v>
      </c>
      <c r="AH5" s="9"/>
      <c r="AI5" s="26"/>
    </row>
    <row r="6" spans="1:35" s="11" customFormat="1" ht="30" customHeight="1" x14ac:dyDescent="0.25">
      <c r="A6" s="18">
        <f>A5+1</f>
        <v>2</v>
      </c>
      <c r="B6" s="8" t="s">
        <v>35</v>
      </c>
      <c r="C6" s="8" t="s">
        <v>31</v>
      </c>
      <c r="D6" s="20" t="s">
        <v>132</v>
      </c>
      <c r="E6" s="20" t="s">
        <v>135</v>
      </c>
      <c r="F6" s="19" t="s">
        <v>36</v>
      </c>
      <c r="G6" s="20" t="str">
        <f t="shared" ref="G6:G66" si="0">IF($F6="Tahap 1",2022,IF($F6="Tahap 2",2023,"-"))</f>
        <v>-</v>
      </c>
      <c r="H6" s="21"/>
      <c r="I6" s="22">
        <v>1</v>
      </c>
      <c r="J6" s="22"/>
      <c r="K6" s="22">
        <v>1</v>
      </c>
      <c r="L6" s="21">
        <v>0</v>
      </c>
      <c r="M6" s="21">
        <v>0</v>
      </c>
      <c r="N6" s="23">
        <v>0</v>
      </c>
      <c r="O6" s="17"/>
      <c r="P6" s="24" t="s">
        <v>36</v>
      </c>
      <c r="Q6" s="17"/>
      <c r="R6" s="21"/>
      <c r="S6" s="22"/>
      <c r="T6" s="22"/>
      <c r="U6" s="22"/>
      <c r="V6" s="22"/>
      <c r="W6" s="21"/>
      <c r="X6" s="21"/>
      <c r="Y6" s="21"/>
      <c r="Z6" s="22"/>
      <c r="AA6" s="22"/>
      <c r="AB6" s="22"/>
      <c r="AC6" s="20"/>
      <c r="AD6" s="25"/>
      <c r="AE6" s="20"/>
      <c r="AF6" s="25"/>
      <c r="AG6" s="34"/>
      <c r="AH6" s="9" t="s">
        <v>37</v>
      </c>
      <c r="AI6" s="27" t="s">
        <v>124</v>
      </c>
    </row>
    <row r="7" spans="1:35" s="129" customFormat="1" ht="30" customHeight="1" x14ac:dyDescent="0.25">
      <c r="A7" s="117">
        <f t="shared" ref="A7:A66" si="1">A6+1</f>
        <v>3</v>
      </c>
      <c r="B7" s="118" t="s">
        <v>39</v>
      </c>
      <c r="C7" s="118" t="s">
        <v>38</v>
      </c>
      <c r="D7" s="119" t="s">
        <v>132</v>
      </c>
      <c r="E7" s="119" t="s">
        <v>135</v>
      </c>
      <c r="F7" s="120" t="s">
        <v>137</v>
      </c>
      <c r="G7" s="119">
        <f t="shared" si="0"/>
        <v>2022</v>
      </c>
      <c r="H7" s="121">
        <v>1</v>
      </c>
      <c r="I7" s="122"/>
      <c r="J7" s="122">
        <v>1</v>
      </c>
      <c r="K7" s="122"/>
      <c r="L7" s="121">
        <v>1</v>
      </c>
      <c r="M7" s="121">
        <v>1</v>
      </c>
      <c r="N7" s="123" t="s">
        <v>40</v>
      </c>
      <c r="O7" s="132">
        <v>44895</v>
      </c>
      <c r="P7" s="125" t="s">
        <v>41</v>
      </c>
      <c r="Q7" s="132">
        <v>44890</v>
      </c>
      <c r="R7" s="121">
        <v>1</v>
      </c>
      <c r="S7" s="122"/>
      <c r="T7" s="122"/>
      <c r="U7" s="122"/>
      <c r="V7" s="122">
        <v>1</v>
      </c>
      <c r="W7" s="121">
        <v>1</v>
      </c>
      <c r="X7" s="121">
        <v>1</v>
      </c>
      <c r="Y7" s="121">
        <v>1</v>
      </c>
      <c r="Z7" s="122">
        <v>1</v>
      </c>
      <c r="AA7" s="122">
        <v>1</v>
      </c>
      <c r="AB7" s="122">
        <v>1</v>
      </c>
      <c r="AC7" s="119">
        <v>35</v>
      </c>
      <c r="AD7" s="126">
        <v>1100</v>
      </c>
      <c r="AE7" s="119">
        <v>2</v>
      </c>
      <c r="AF7" s="126">
        <v>823</v>
      </c>
      <c r="AG7" s="127">
        <f>AD7+AF7</f>
        <v>1923</v>
      </c>
      <c r="AH7" s="115" t="s">
        <v>184</v>
      </c>
      <c r="AI7" s="128"/>
    </row>
    <row r="8" spans="1:35" s="11" customFormat="1" ht="30" customHeight="1" x14ac:dyDescent="0.25">
      <c r="A8" s="104"/>
      <c r="B8" s="105" t="s">
        <v>39</v>
      </c>
      <c r="C8" s="105" t="s">
        <v>38</v>
      </c>
      <c r="D8" s="106" t="s">
        <v>132</v>
      </c>
      <c r="E8" s="106" t="s">
        <v>135</v>
      </c>
      <c r="F8" s="107" t="s">
        <v>138</v>
      </c>
      <c r="G8" s="106">
        <f t="shared" si="0"/>
        <v>2023</v>
      </c>
      <c r="H8" s="108"/>
      <c r="I8" s="109">
        <v>0</v>
      </c>
      <c r="J8" s="109">
        <v>1</v>
      </c>
      <c r="K8" s="109"/>
      <c r="L8" s="108">
        <v>1</v>
      </c>
      <c r="M8" s="108">
        <v>1</v>
      </c>
      <c r="N8" s="110" t="s">
        <v>40</v>
      </c>
      <c r="O8" s="131"/>
      <c r="P8" s="112"/>
      <c r="Q8" s="131">
        <v>45051</v>
      </c>
      <c r="R8" s="108">
        <v>1</v>
      </c>
      <c r="S8" s="109"/>
      <c r="T8" s="109"/>
      <c r="U8" s="109"/>
      <c r="V8" s="109">
        <v>1</v>
      </c>
      <c r="W8" s="108">
        <v>1</v>
      </c>
      <c r="X8" s="108">
        <v>1</v>
      </c>
      <c r="Y8" s="108">
        <v>1</v>
      </c>
      <c r="Z8" s="109">
        <v>1</v>
      </c>
      <c r="AA8" s="109">
        <v>1</v>
      </c>
      <c r="AB8" s="109">
        <v>1</v>
      </c>
      <c r="AC8" s="106">
        <v>57</v>
      </c>
      <c r="AD8" s="113"/>
      <c r="AE8" s="106">
        <v>5</v>
      </c>
      <c r="AF8" s="113"/>
      <c r="AG8" s="114">
        <v>104992</v>
      </c>
      <c r="AH8" s="115" t="s">
        <v>185</v>
      </c>
      <c r="AI8" s="116"/>
    </row>
    <row r="9" spans="1:35" s="11" customFormat="1" ht="30" customHeight="1" x14ac:dyDescent="0.25">
      <c r="A9" s="18">
        <f>A7+1</f>
        <v>4</v>
      </c>
      <c r="B9" s="8" t="s">
        <v>42</v>
      </c>
      <c r="C9" s="8" t="s">
        <v>38</v>
      </c>
      <c r="D9" s="20" t="s">
        <v>132</v>
      </c>
      <c r="E9" s="20" t="s">
        <v>135</v>
      </c>
      <c r="F9" s="19" t="s">
        <v>36</v>
      </c>
      <c r="G9" s="20" t="str">
        <f t="shared" si="0"/>
        <v>-</v>
      </c>
      <c r="H9" s="21">
        <v>1</v>
      </c>
      <c r="I9" s="22"/>
      <c r="J9" s="22"/>
      <c r="K9" s="22">
        <v>1</v>
      </c>
      <c r="L9" s="21">
        <v>0</v>
      </c>
      <c r="M9" s="21">
        <v>0</v>
      </c>
      <c r="N9" s="23">
        <v>0</v>
      </c>
      <c r="O9" s="17"/>
      <c r="P9" s="24" t="s">
        <v>36</v>
      </c>
      <c r="Q9" s="17"/>
      <c r="R9" s="21"/>
      <c r="S9" s="22"/>
      <c r="T9" s="22"/>
      <c r="U9" s="22"/>
      <c r="V9" s="22"/>
      <c r="W9" s="21"/>
      <c r="X9" s="21"/>
      <c r="Y9" s="21"/>
      <c r="Z9" s="22"/>
      <c r="AA9" s="22"/>
      <c r="AB9" s="22"/>
      <c r="AC9" s="20"/>
      <c r="AD9" s="25"/>
      <c r="AE9" s="20"/>
      <c r="AF9" s="25"/>
      <c r="AG9" s="34"/>
      <c r="AH9" s="9" t="s">
        <v>37</v>
      </c>
      <c r="AI9" s="27" t="s">
        <v>124</v>
      </c>
    </row>
    <row r="10" spans="1:35" s="11" customFormat="1" ht="30" customHeight="1" x14ac:dyDescent="0.25">
      <c r="A10" s="18">
        <f t="shared" si="1"/>
        <v>5</v>
      </c>
      <c r="B10" s="8" t="s">
        <v>44</v>
      </c>
      <c r="C10" s="8" t="s">
        <v>43</v>
      </c>
      <c r="D10" s="20" t="s">
        <v>132</v>
      </c>
      <c r="E10" s="20" t="s">
        <v>135</v>
      </c>
      <c r="F10" s="19" t="s">
        <v>36</v>
      </c>
      <c r="G10" s="20" t="str">
        <f t="shared" si="0"/>
        <v>-</v>
      </c>
      <c r="H10" s="21"/>
      <c r="I10" s="22">
        <v>1</v>
      </c>
      <c r="J10" s="22"/>
      <c r="K10" s="22">
        <v>1</v>
      </c>
      <c r="L10" s="21"/>
      <c r="M10" s="21"/>
      <c r="N10" s="23"/>
      <c r="O10" s="17"/>
      <c r="P10" s="24" t="s">
        <v>45</v>
      </c>
      <c r="Q10" s="17"/>
      <c r="R10" s="21"/>
      <c r="S10" s="22"/>
      <c r="T10" s="22"/>
      <c r="U10" s="22"/>
      <c r="V10" s="22"/>
      <c r="W10" s="21"/>
      <c r="X10" s="21"/>
      <c r="Y10" s="21"/>
      <c r="Z10" s="22"/>
      <c r="AA10" s="22"/>
      <c r="AB10" s="22"/>
      <c r="AC10" s="20"/>
      <c r="AD10" s="25"/>
      <c r="AE10" s="20"/>
      <c r="AF10" s="25"/>
      <c r="AG10" s="34"/>
      <c r="AH10" s="9"/>
      <c r="AI10" s="27" t="s">
        <v>124</v>
      </c>
    </row>
    <row r="11" spans="1:35" s="11" customFormat="1" ht="30" customHeight="1" x14ac:dyDescent="0.25">
      <c r="A11" s="18">
        <f t="shared" si="1"/>
        <v>6</v>
      </c>
      <c r="B11" s="8" t="s">
        <v>46</v>
      </c>
      <c r="C11" s="8" t="s">
        <v>43</v>
      </c>
      <c r="D11" s="20" t="s">
        <v>132</v>
      </c>
      <c r="E11" s="20" t="s">
        <v>135</v>
      </c>
      <c r="F11" s="19" t="s">
        <v>137</v>
      </c>
      <c r="G11" s="20">
        <f t="shared" si="0"/>
        <v>2022</v>
      </c>
      <c r="H11" s="21">
        <v>1</v>
      </c>
      <c r="I11" s="22"/>
      <c r="J11" s="22">
        <v>1</v>
      </c>
      <c r="K11" s="22"/>
      <c r="L11" s="21">
        <v>1</v>
      </c>
      <c r="M11" s="21">
        <v>1</v>
      </c>
      <c r="N11" s="23" t="s">
        <v>33</v>
      </c>
      <c r="O11" s="17">
        <v>44890</v>
      </c>
      <c r="P11" s="24" t="s">
        <v>47</v>
      </c>
      <c r="Q11" s="17">
        <v>44890</v>
      </c>
      <c r="R11" s="21">
        <v>1</v>
      </c>
      <c r="S11" s="22"/>
      <c r="T11" s="22"/>
      <c r="U11" s="22"/>
      <c r="V11" s="22">
        <v>1</v>
      </c>
      <c r="W11" s="21">
        <v>1</v>
      </c>
      <c r="X11" s="21">
        <v>1</v>
      </c>
      <c r="Y11" s="21">
        <v>1</v>
      </c>
      <c r="Z11" s="22">
        <v>1</v>
      </c>
      <c r="AA11" s="22">
        <v>1</v>
      </c>
      <c r="AB11" s="22">
        <v>1</v>
      </c>
      <c r="AC11" s="20">
        <v>35</v>
      </c>
      <c r="AD11" s="25">
        <v>27609</v>
      </c>
      <c r="AE11" s="20">
        <v>2</v>
      </c>
      <c r="AF11" s="25">
        <f>311+2135</f>
        <v>2446</v>
      </c>
      <c r="AG11" s="34">
        <f>AD11+AF11</f>
        <v>30055</v>
      </c>
      <c r="AH11" s="9"/>
      <c r="AI11" s="28"/>
    </row>
    <row r="12" spans="1:35" s="11" customFormat="1" ht="30" customHeight="1" x14ac:dyDescent="0.25">
      <c r="A12" s="18">
        <f t="shared" si="1"/>
        <v>7</v>
      </c>
      <c r="B12" s="8" t="s">
        <v>49</v>
      </c>
      <c r="C12" s="8" t="s">
        <v>48</v>
      </c>
      <c r="D12" s="20" t="s">
        <v>132</v>
      </c>
      <c r="E12" s="20" t="s">
        <v>135</v>
      </c>
      <c r="F12" s="19" t="s">
        <v>36</v>
      </c>
      <c r="G12" s="20" t="str">
        <f t="shared" si="0"/>
        <v>-</v>
      </c>
      <c r="H12" s="21">
        <v>1</v>
      </c>
      <c r="I12" s="22"/>
      <c r="J12" s="22"/>
      <c r="K12" s="22">
        <v>1</v>
      </c>
      <c r="L12" s="21">
        <v>0</v>
      </c>
      <c r="M12" s="21">
        <v>0</v>
      </c>
      <c r="N12" s="23">
        <v>0</v>
      </c>
      <c r="O12" s="17"/>
      <c r="P12" s="24" t="s">
        <v>36</v>
      </c>
      <c r="Q12" s="17"/>
      <c r="R12" s="21"/>
      <c r="S12" s="22"/>
      <c r="T12" s="22"/>
      <c r="U12" s="22"/>
      <c r="V12" s="22"/>
      <c r="W12" s="21"/>
      <c r="X12" s="21"/>
      <c r="Y12" s="21"/>
      <c r="Z12" s="22"/>
      <c r="AA12" s="22"/>
      <c r="AB12" s="22"/>
      <c r="AC12" s="20"/>
      <c r="AD12" s="25"/>
      <c r="AE12" s="20"/>
      <c r="AF12" s="25"/>
      <c r="AG12" s="34"/>
      <c r="AH12" s="9" t="s">
        <v>37</v>
      </c>
      <c r="AI12" s="27" t="s">
        <v>124</v>
      </c>
    </row>
    <row r="13" spans="1:35" s="11" customFormat="1" ht="30" customHeight="1" x14ac:dyDescent="0.25">
      <c r="A13" s="18">
        <f t="shared" si="1"/>
        <v>8</v>
      </c>
      <c r="B13" s="8" t="s">
        <v>50</v>
      </c>
      <c r="C13" s="8" t="s">
        <v>48</v>
      </c>
      <c r="D13" s="20" t="s">
        <v>132</v>
      </c>
      <c r="E13" s="20" t="s">
        <v>135</v>
      </c>
      <c r="F13" s="19" t="s">
        <v>138</v>
      </c>
      <c r="G13" s="20">
        <f t="shared" si="0"/>
        <v>2023</v>
      </c>
      <c r="H13" s="21">
        <v>1</v>
      </c>
      <c r="I13" s="22"/>
      <c r="J13" s="22">
        <v>1</v>
      </c>
      <c r="K13" s="22"/>
      <c r="L13" s="21"/>
      <c r="M13" s="21">
        <v>1</v>
      </c>
      <c r="N13" s="23" t="s">
        <v>40</v>
      </c>
      <c r="O13" s="17"/>
      <c r="P13" s="24" t="s">
        <v>51</v>
      </c>
      <c r="Q13" s="17">
        <v>45051</v>
      </c>
      <c r="R13" s="21">
        <v>1</v>
      </c>
      <c r="S13" s="22"/>
      <c r="T13" s="22"/>
      <c r="U13" s="22">
        <v>1</v>
      </c>
      <c r="V13" s="22"/>
      <c r="W13" s="21"/>
      <c r="X13" s="21"/>
      <c r="Y13" s="21"/>
      <c r="Z13" s="22"/>
      <c r="AA13" s="22"/>
      <c r="AB13" s="22"/>
      <c r="AC13" s="20">
        <v>262</v>
      </c>
      <c r="AD13" s="25"/>
      <c r="AE13" s="20">
        <v>11</v>
      </c>
      <c r="AF13" s="25"/>
      <c r="AG13" s="34">
        <v>540400</v>
      </c>
      <c r="AH13" s="9" t="s">
        <v>123</v>
      </c>
      <c r="AI13" s="28" t="s">
        <v>125</v>
      </c>
    </row>
    <row r="14" spans="1:35" s="11" customFormat="1" ht="30" customHeight="1" x14ac:dyDescent="0.25">
      <c r="A14" s="18">
        <f t="shared" si="1"/>
        <v>9</v>
      </c>
      <c r="B14" s="8" t="s">
        <v>48</v>
      </c>
      <c r="C14" s="8" t="s">
        <v>48</v>
      </c>
      <c r="D14" s="20" t="s">
        <v>132</v>
      </c>
      <c r="E14" s="20" t="s">
        <v>135</v>
      </c>
      <c r="F14" s="19" t="s">
        <v>137</v>
      </c>
      <c r="G14" s="20">
        <f t="shared" si="0"/>
        <v>2022</v>
      </c>
      <c r="H14" s="21">
        <v>1</v>
      </c>
      <c r="I14" s="22"/>
      <c r="J14" s="22">
        <v>1</v>
      </c>
      <c r="K14" s="22"/>
      <c r="L14" s="21">
        <v>1</v>
      </c>
      <c r="M14" s="21">
        <v>1</v>
      </c>
      <c r="N14" s="23">
        <v>1</v>
      </c>
      <c r="O14" s="17">
        <v>44890</v>
      </c>
      <c r="P14" s="24" t="s">
        <v>52</v>
      </c>
      <c r="Q14" s="17">
        <v>44890</v>
      </c>
      <c r="R14" s="21">
        <v>1</v>
      </c>
      <c r="S14" s="22"/>
      <c r="T14" s="22"/>
      <c r="U14" s="22"/>
      <c r="V14" s="22">
        <v>1</v>
      </c>
      <c r="W14" s="21">
        <v>1</v>
      </c>
      <c r="X14" s="21">
        <v>1</v>
      </c>
      <c r="Y14" s="21">
        <v>1</v>
      </c>
      <c r="Z14" s="22">
        <v>1</v>
      </c>
      <c r="AA14" s="22">
        <v>1</v>
      </c>
      <c r="AB14" s="22">
        <v>1</v>
      </c>
      <c r="AC14" s="20">
        <v>32</v>
      </c>
      <c r="AD14" s="25">
        <v>3779</v>
      </c>
      <c r="AE14" s="20">
        <v>4</v>
      </c>
      <c r="AF14" s="25">
        <f>976+199+370+7100</f>
        <v>8645</v>
      </c>
      <c r="AG14" s="34">
        <f>AD14+AF14</f>
        <v>12424</v>
      </c>
      <c r="AH14" s="9"/>
      <c r="AI14" s="28"/>
    </row>
    <row r="15" spans="1:35" s="129" customFormat="1" ht="30" customHeight="1" x14ac:dyDescent="0.25">
      <c r="A15" s="117">
        <f t="shared" si="1"/>
        <v>10</v>
      </c>
      <c r="B15" s="118" t="s">
        <v>54</v>
      </c>
      <c r="C15" s="118" t="s">
        <v>53</v>
      </c>
      <c r="D15" s="119" t="s">
        <v>132</v>
      </c>
      <c r="E15" s="119" t="s">
        <v>135</v>
      </c>
      <c r="F15" s="120" t="s">
        <v>137</v>
      </c>
      <c r="G15" s="119">
        <f t="shared" si="0"/>
        <v>2022</v>
      </c>
      <c r="H15" s="121">
        <v>1</v>
      </c>
      <c r="I15" s="122"/>
      <c r="J15" s="122">
        <v>1</v>
      </c>
      <c r="K15" s="122"/>
      <c r="L15" s="121">
        <v>1</v>
      </c>
      <c r="M15" s="121">
        <v>1</v>
      </c>
      <c r="N15" s="123" t="s">
        <v>40</v>
      </c>
      <c r="O15" s="124">
        <v>44895</v>
      </c>
      <c r="P15" s="125" t="s">
        <v>55</v>
      </c>
      <c r="Q15" s="124">
        <v>44889</v>
      </c>
      <c r="R15" s="121">
        <v>1</v>
      </c>
      <c r="S15" s="122"/>
      <c r="T15" s="122"/>
      <c r="U15" s="122"/>
      <c r="V15" s="122">
        <v>1</v>
      </c>
      <c r="W15" s="121">
        <v>1</v>
      </c>
      <c r="X15" s="121">
        <v>1</v>
      </c>
      <c r="Y15" s="121">
        <v>1</v>
      </c>
      <c r="Z15" s="122">
        <v>1</v>
      </c>
      <c r="AA15" s="122">
        <v>1</v>
      </c>
      <c r="AB15" s="122">
        <v>1</v>
      </c>
      <c r="AC15" s="119">
        <v>33</v>
      </c>
      <c r="AD15" s="126">
        <v>22000</v>
      </c>
      <c r="AE15" s="119">
        <v>3</v>
      </c>
      <c r="AF15" s="126">
        <v>8000</v>
      </c>
      <c r="AG15" s="127">
        <f t="shared" ref="AG15:AG19" si="2">AD15+AF15</f>
        <v>30000</v>
      </c>
      <c r="AH15" s="130" t="s">
        <v>184</v>
      </c>
      <c r="AI15" s="128"/>
    </row>
    <row r="16" spans="1:35" s="11" customFormat="1" ht="30" customHeight="1" x14ac:dyDescent="0.25">
      <c r="A16" s="104"/>
      <c r="B16" s="105" t="s">
        <v>54</v>
      </c>
      <c r="C16" s="105" t="s">
        <v>53</v>
      </c>
      <c r="D16" s="106" t="s">
        <v>132</v>
      </c>
      <c r="E16" s="106" t="s">
        <v>135</v>
      </c>
      <c r="F16" s="107" t="s">
        <v>138</v>
      </c>
      <c r="G16" s="106">
        <f t="shared" si="0"/>
        <v>2023</v>
      </c>
      <c r="H16" s="108">
        <v>1</v>
      </c>
      <c r="I16" s="109"/>
      <c r="J16" s="109">
        <v>1</v>
      </c>
      <c r="K16" s="109"/>
      <c r="L16" s="108">
        <v>1</v>
      </c>
      <c r="M16" s="108">
        <v>1</v>
      </c>
      <c r="N16" s="110" t="s">
        <v>40</v>
      </c>
      <c r="O16" s="111"/>
      <c r="P16" s="112" t="s">
        <v>55</v>
      </c>
      <c r="Q16" s="111"/>
      <c r="R16" s="108">
        <v>1</v>
      </c>
      <c r="S16" s="109"/>
      <c r="T16" s="109"/>
      <c r="U16" s="109"/>
      <c r="V16" s="109">
        <v>1</v>
      </c>
      <c r="W16" s="108">
        <v>1</v>
      </c>
      <c r="X16" s="108">
        <v>1</v>
      </c>
      <c r="Y16" s="108">
        <v>1</v>
      </c>
      <c r="Z16" s="109">
        <v>1</v>
      </c>
      <c r="AA16" s="109">
        <v>1</v>
      </c>
      <c r="AB16" s="109">
        <v>1</v>
      </c>
      <c r="AC16" s="106">
        <v>176</v>
      </c>
      <c r="AD16" s="113"/>
      <c r="AE16" s="106">
        <v>10</v>
      </c>
      <c r="AF16" s="113"/>
      <c r="AG16" s="114">
        <v>242061</v>
      </c>
      <c r="AH16" s="130" t="s">
        <v>183</v>
      </c>
      <c r="AI16" s="116"/>
    </row>
    <row r="17" spans="1:35" s="11" customFormat="1" ht="30" customHeight="1" x14ac:dyDescent="0.25">
      <c r="A17" s="18">
        <f>A15+1</f>
        <v>11</v>
      </c>
      <c r="B17" s="8" t="s">
        <v>56</v>
      </c>
      <c r="C17" s="8" t="s">
        <v>53</v>
      </c>
      <c r="D17" s="20" t="s">
        <v>132</v>
      </c>
      <c r="E17" s="20" t="s">
        <v>135</v>
      </c>
      <c r="F17" s="19" t="s">
        <v>137</v>
      </c>
      <c r="G17" s="20">
        <f t="shared" si="0"/>
        <v>2022</v>
      </c>
      <c r="H17" s="21">
        <v>1</v>
      </c>
      <c r="I17" s="22"/>
      <c r="J17" s="22">
        <v>1</v>
      </c>
      <c r="K17" s="22"/>
      <c r="L17" s="21">
        <v>1</v>
      </c>
      <c r="M17" s="21">
        <v>1</v>
      </c>
      <c r="N17" s="23">
        <v>1</v>
      </c>
      <c r="O17" s="17">
        <v>44890</v>
      </c>
      <c r="P17" s="24" t="s">
        <v>57</v>
      </c>
      <c r="Q17" s="17">
        <v>44889</v>
      </c>
      <c r="R17" s="21">
        <v>1</v>
      </c>
      <c r="S17" s="22"/>
      <c r="T17" s="22"/>
      <c r="U17" s="22"/>
      <c r="V17" s="22">
        <v>1</v>
      </c>
      <c r="W17" s="21">
        <v>1</v>
      </c>
      <c r="X17" s="21">
        <v>1</v>
      </c>
      <c r="Y17" s="21">
        <v>1</v>
      </c>
      <c r="Z17" s="22">
        <v>1</v>
      </c>
      <c r="AA17" s="22">
        <v>1</v>
      </c>
      <c r="AB17" s="22"/>
      <c r="AC17" s="20">
        <v>5</v>
      </c>
      <c r="AD17" s="25">
        <v>6933</v>
      </c>
      <c r="AE17" s="20"/>
      <c r="AF17" s="25"/>
      <c r="AG17" s="34">
        <f t="shared" si="2"/>
        <v>6933</v>
      </c>
      <c r="AH17" s="9"/>
      <c r="AI17" s="28"/>
    </row>
    <row r="18" spans="1:35" s="11" customFormat="1" ht="30" customHeight="1" x14ac:dyDescent="0.25">
      <c r="A18" s="18">
        <f t="shared" si="1"/>
        <v>12</v>
      </c>
      <c r="B18" s="8" t="s">
        <v>59</v>
      </c>
      <c r="C18" s="8" t="s">
        <v>58</v>
      </c>
      <c r="D18" s="20" t="s">
        <v>132</v>
      </c>
      <c r="E18" s="20" t="s">
        <v>135</v>
      </c>
      <c r="F18" s="19" t="s">
        <v>137</v>
      </c>
      <c r="G18" s="20">
        <f t="shared" si="0"/>
        <v>2022</v>
      </c>
      <c r="H18" s="21"/>
      <c r="I18" s="22">
        <v>1</v>
      </c>
      <c r="J18" s="22">
        <v>1</v>
      </c>
      <c r="K18" s="22"/>
      <c r="L18" s="21">
        <v>1</v>
      </c>
      <c r="M18" s="21">
        <v>1</v>
      </c>
      <c r="N18" s="23"/>
      <c r="O18" s="17">
        <v>44904</v>
      </c>
      <c r="P18" s="24" t="s">
        <v>60</v>
      </c>
      <c r="Q18" s="17">
        <v>44922</v>
      </c>
      <c r="R18" s="21">
        <v>1</v>
      </c>
      <c r="S18" s="22"/>
      <c r="T18" s="22"/>
      <c r="U18" s="22"/>
      <c r="V18" s="22">
        <v>1</v>
      </c>
      <c r="W18" s="21">
        <v>1</v>
      </c>
      <c r="X18" s="21">
        <v>1</v>
      </c>
      <c r="Y18" s="21">
        <v>1</v>
      </c>
      <c r="Z18" s="22">
        <v>1</v>
      </c>
      <c r="AA18" s="22">
        <v>1</v>
      </c>
      <c r="AB18" s="22">
        <v>1</v>
      </c>
      <c r="AC18" s="20"/>
      <c r="AD18" s="25"/>
      <c r="AE18" s="20">
        <v>1</v>
      </c>
      <c r="AF18" s="25">
        <v>10000</v>
      </c>
      <c r="AG18" s="34">
        <f t="shared" si="2"/>
        <v>10000</v>
      </c>
      <c r="AH18" s="9" t="s">
        <v>37</v>
      </c>
      <c r="AI18" s="27"/>
    </row>
    <row r="19" spans="1:35" s="11" customFormat="1" ht="30" customHeight="1" x14ac:dyDescent="0.25">
      <c r="A19" s="18">
        <f t="shared" si="1"/>
        <v>13</v>
      </c>
      <c r="B19" s="8" t="s">
        <v>61</v>
      </c>
      <c r="C19" s="8" t="s">
        <v>58</v>
      </c>
      <c r="D19" s="20" t="s">
        <v>132</v>
      </c>
      <c r="E19" s="20" t="s">
        <v>135</v>
      </c>
      <c r="F19" s="19" t="s">
        <v>137</v>
      </c>
      <c r="G19" s="20">
        <f t="shared" si="0"/>
        <v>2022</v>
      </c>
      <c r="H19" s="21"/>
      <c r="I19" s="22">
        <v>1</v>
      </c>
      <c r="J19" s="22">
        <v>1</v>
      </c>
      <c r="K19" s="22"/>
      <c r="L19" s="21">
        <v>1</v>
      </c>
      <c r="M19" s="21">
        <v>1</v>
      </c>
      <c r="N19" s="23">
        <v>1</v>
      </c>
      <c r="O19" s="17">
        <v>44904</v>
      </c>
      <c r="P19" s="24" t="s">
        <v>62</v>
      </c>
      <c r="Q19" s="17">
        <v>44903</v>
      </c>
      <c r="R19" s="21">
        <v>1</v>
      </c>
      <c r="S19" s="22"/>
      <c r="T19" s="22"/>
      <c r="U19" s="22"/>
      <c r="V19" s="22">
        <v>1</v>
      </c>
      <c r="W19" s="21">
        <v>1</v>
      </c>
      <c r="X19" s="21">
        <v>1</v>
      </c>
      <c r="Y19" s="21">
        <v>1</v>
      </c>
      <c r="Z19" s="22">
        <v>1</v>
      </c>
      <c r="AA19" s="22">
        <v>1</v>
      </c>
      <c r="AB19" s="22">
        <v>1</v>
      </c>
      <c r="AC19" s="20"/>
      <c r="AD19" s="25"/>
      <c r="AE19" s="20">
        <v>3</v>
      </c>
      <c r="AF19" s="25">
        <v>2100</v>
      </c>
      <c r="AG19" s="34">
        <f t="shared" si="2"/>
        <v>2100</v>
      </c>
      <c r="AH19" s="9" t="s">
        <v>37</v>
      </c>
      <c r="AI19" s="27"/>
    </row>
    <row r="20" spans="1:35" s="11" customFormat="1" ht="30" customHeight="1" x14ac:dyDescent="0.25">
      <c r="A20" s="18">
        <f t="shared" si="1"/>
        <v>14</v>
      </c>
      <c r="B20" s="8" t="s">
        <v>64</v>
      </c>
      <c r="C20" s="8" t="s">
        <v>63</v>
      </c>
      <c r="D20" s="20" t="s">
        <v>132</v>
      </c>
      <c r="E20" s="20" t="s">
        <v>135</v>
      </c>
      <c r="F20" s="19" t="s">
        <v>137</v>
      </c>
      <c r="G20" s="20">
        <f t="shared" si="0"/>
        <v>2022</v>
      </c>
      <c r="H20" s="21">
        <v>1</v>
      </c>
      <c r="I20" s="22"/>
      <c r="J20" s="22">
        <v>1</v>
      </c>
      <c r="K20" s="22"/>
      <c r="L20" s="21">
        <v>1</v>
      </c>
      <c r="M20" s="21">
        <v>1</v>
      </c>
      <c r="N20" s="23">
        <v>1</v>
      </c>
      <c r="O20" s="17">
        <v>44890</v>
      </c>
      <c r="P20" s="24" t="s">
        <v>65</v>
      </c>
      <c r="Q20" s="17">
        <v>44890</v>
      </c>
      <c r="R20" s="21">
        <v>1</v>
      </c>
      <c r="S20" s="22"/>
      <c r="T20" s="22"/>
      <c r="U20" s="22"/>
      <c r="V20" s="22">
        <v>1</v>
      </c>
      <c r="W20" s="21">
        <v>1</v>
      </c>
      <c r="X20" s="21">
        <v>1</v>
      </c>
      <c r="Y20" s="21">
        <v>1</v>
      </c>
      <c r="Z20" s="22">
        <v>1</v>
      </c>
      <c r="AA20" s="22">
        <v>1</v>
      </c>
      <c r="AB20" s="22"/>
      <c r="AC20" s="20">
        <v>3</v>
      </c>
      <c r="AD20" s="25">
        <v>2600</v>
      </c>
      <c r="AE20" s="20">
        <v>6</v>
      </c>
      <c r="AF20" s="25">
        <v>56100</v>
      </c>
      <c r="AG20" s="34">
        <f t="shared" ref="AG20:AG21" si="3">AD20+AF20</f>
        <v>58700</v>
      </c>
      <c r="AH20" s="9"/>
      <c r="AI20" s="28"/>
    </row>
    <row r="21" spans="1:35" s="11" customFormat="1" ht="30" customHeight="1" x14ac:dyDescent="0.25">
      <c r="A21" s="18">
        <f t="shared" si="1"/>
        <v>15</v>
      </c>
      <c r="B21" s="8" t="s">
        <v>66</v>
      </c>
      <c r="C21" s="8" t="s">
        <v>63</v>
      </c>
      <c r="D21" s="20" t="s">
        <v>132</v>
      </c>
      <c r="E21" s="20" t="s">
        <v>135</v>
      </c>
      <c r="F21" s="19" t="s">
        <v>137</v>
      </c>
      <c r="G21" s="20">
        <f t="shared" si="0"/>
        <v>2022</v>
      </c>
      <c r="H21" s="21">
        <v>1</v>
      </c>
      <c r="I21" s="22"/>
      <c r="J21" s="22">
        <v>1</v>
      </c>
      <c r="K21" s="22"/>
      <c r="L21" s="21">
        <v>1</v>
      </c>
      <c r="M21" s="21">
        <v>1</v>
      </c>
      <c r="N21" s="23">
        <v>1</v>
      </c>
      <c r="O21" s="17">
        <v>44890</v>
      </c>
      <c r="P21" s="24" t="s">
        <v>67</v>
      </c>
      <c r="Q21" s="17">
        <v>44890</v>
      </c>
      <c r="R21" s="21">
        <v>1</v>
      </c>
      <c r="S21" s="22"/>
      <c r="T21" s="22"/>
      <c r="U21" s="22"/>
      <c r="V21" s="22">
        <v>1</v>
      </c>
      <c r="W21" s="21">
        <v>1</v>
      </c>
      <c r="X21" s="21">
        <v>1</v>
      </c>
      <c r="Y21" s="21">
        <v>1</v>
      </c>
      <c r="Z21" s="22">
        <v>1</v>
      </c>
      <c r="AA21" s="22">
        <v>1</v>
      </c>
      <c r="AB21" s="22"/>
      <c r="AC21" s="20"/>
      <c r="AD21" s="25"/>
      <c r="AE21" s="20">
        <v>1</v>
      </c>
      <c r="AF21" s="25">
        <v>2305</v>
      </c>
      <c r="AG21" s="34">
        <f t="shared" si="3"/>
        <v>2305</v>
      </c>
      <c r="AH21" s="9"/>
      <c r="AI21" s="28"/>
    </row>
    <row r="22" spans="1:35" s="11" customFormat="1" ht="30" customHeight="1" x14ac:dyDescent="0.25">
      <c r="A22" s="18">
        <f t="shared" si="1"/>
        <v>16</v>
      </c>
      <c r="B22" s="8" t="s">
        <v>68</v>
      </c>
      <c r="C22" s="8" t="s">
        <v>63</v>
      </c>
      <c r="D22" s="20" t="s">
        <v>132</v>
      </c>
      <c r="E22" s="20" t="s">
        <v>135</v>
      </c>
      <c r="F22" s="19" t="s">
        <v>36</v>
      </c>
      <c r="G22" s="20" t="str">
        <f t="shared" si="0"/>
        <v>-</v>
      </c>
      <c r="H22" s="21">
        <v>1</v>
      </c>
      <c r="I22" s="22"/>
      <c r="J22" s="22"/>
      <c r="K22" s="22">
        <v>1</v>
      </c>
      <c r="L22" s="21">
        <v>0</v>
      </c>
      <c r="M22" s="21">
        <v>0</v>
      </c>
      <c r="N22" s="23">
        <v>0</v>
      </c>
      <c r="O22" s="17"/>
      <c r="P22" s="24" t="s">
        <v>36</v>
      </c>
      <c r="Q22" s="17"/>
      <c r="R22" s="21"/>
      <c r="S22" s="22"/>
      <c r="T22" s="22"/>
      <c r="U22" s="22"/>
      <c r="V22" s="22"/>
      <c r="W22" s="21"/>
      <c r="X22" s="21"/>
      <c r="Y22" s="21"/>
      <c r="Z22" s="22"/>
      <c r="AA22" s="22"/>
      <c r="AB22" s="22"/>
      <c r="AC22" s="20"/>
      <c r="AD22" s="25"/>
      <c r="AE22" s="20"/>
      <c r="AF22" s="25"/>
      <c r="AG22" s="34"/>
      <c r="AH22" s="9" t="s">
        <v>37</v>
      </c>
      <c r="AI22" s="27" t="s">
        <v>124</v>
      </c>
    </row>
    <row r="23" spans="1:35" s="11" customFormat="1" ht="30" customHeight="1" x14ac:dyDescent="0.25">
      <c r="A23" s="18">
        <f t="shared" si="1"/>
        <v>17</v>
      </c>
      <c r="B23" s="8" t="s">
        <v>69</v>
      </c>
      <c r="C23" s="8" t="s">
        <v>63</v>
      </c>
      <c r="D23" s="20" t="s">
        <v>132</v>
      </c>
      <c r="E23" s="20" t="s">
        <v>135</v>
      </c>
      <c r="F23" s="19" t="s">
        <v>137</v>
      </c>
      <c r="G23" s="20">
        <f t="shared" si="0"/>
        <v>2022</v>
      </c>
      <c r="H23" s="21">
        <v>1</v>
      </c>
      <c r="I23" s="22"/>
      <c r="J23" s="22">
        <v>1</v>
      </c>
      <c r="K23" s="22"/>
      <c r="L23" s="21">
        <v>1</v>
      </c>
      <c r="M23" s="21">
        <v>1</v>
      </c>
      <c r="N23" s="23" t="s">
        <v>33</v>
      </c>
      <c r="O23" s="17">
        <v>44890</v>
      </c>
      <c r="P23" s="24" t="s">
        <v>70</v>
      </c>
      <c r="Q23" s="17">
        <v>44890</v>
      </c>
      <c r="R23" s="21">
        <v>1</v>
      </c>
      <c r="S23" s="22"/>
      <c r="T23" s="22"/>
      <c r="U23" s="22"/>
      <c r="V23" s="22">
        <v>1</v>
      </c>
      <c r="W23" s="21">
        <v>1</v>
      </c>
      <c r="X23" s="21">
        <v>1</v>
      </c>
      <c r="Y23" s="21">
        <v>1</v>
      </c>
      <c r="Z23" s="22">
        <v>1</v>
      </c>
      <c r="AA23" s="22">
        <v>1</v>
      </c>
      <c r="AB23" s="22">
        <v>1</v>
      </c>
      <c r="AC23" s="20">
        <v>15</v>
      </c>
      <c r="AD23" s="25">
        <v>13152</v>
      </c>
      <c r="AE23" s="20"/>
      <c r="AF23" s="25"/>
      <c r="AG23" s="34">
        <f t="shared" ref="AG23:AG25" si="4">AD23+AF23</f>
        <v>13152</v>
      </c>
      <c r="AH23" s="9"/>
      <c r="AI23" s="28"/>
    </row>
    <row r="24" spans="1:35" s="11" customFormat="1" ht="30" customHeight="1" x14ac:dyDescent="0.25">
      <c r="A24" s="18">
        <f t="shared" si="1"/>
        <v>18</v>
      </c>
      <c r="B24" s="8" t="s">
        <v>71</v>
      </c>
      <c r="C24" s="8" t="s">
        <v>63</v>
      </c>
      <c r="D24" s="20" t="s">
        <v>133</v>
      </c>
      <c r="E24" s="20" t="s">
        <v>135</v>
      </c>
      <c r="F24" s="19" t="s">
        <v>137</v>
      </c>
      <c r="G24" s="20">
        <f t="shared" si="0"/>
        <v>2022</v>
      </c>
      <c r="H24" s="21">
        <v>1</v>
      </c>
      <c r="I24" s="22"/>
      <c r="J24" s="22">
        <v>1</v>
      </c>
      <c r="K24" s="22"/>
      <c r="L24" s="21">
        <v>1</v>
      </c>
      <c r="M24" s="21">
        <v>1</v>
      </c>
      <c r="N24" s="23" t="s">
        <v>33</v>
      </c>
      <c r="O24" s="17">
        <v>44895</v>
      </c>
      <c r="P24" s="24" t="s">
        <v>72</v>
      </c>
      <c r="Q24" s="17">
        <v>44890</v>
      </c>
      <c r="R24" s="21">
        <v>1</v>
      </c>
      <c r="S24" s="22"/>
      <c r="T24" s="22"/>
      <c r="U24" s="22"/>
      <c r="V24" s="22">
        <v>1</v>
      </c>
      <c r="W24" s="21">
        <v>1</v>
      </c>
      <c r="X24" s="21">
        <v>1</v>
      </c>
      <c r="Y24" s="21">
        <v>1</v>
      </c>
      <c r="Z24" s="22">
        <v>1</v>
      </c>
      <c r="AA24" s="22">
        <v>1</v>
      </c>
      <c r="AB24" s="22">
        <v>1</v>
      </c>
      <c r="AC24" s="20"/>
      <c r="AD24" s="25"/>
      <c r="AE24" s="20">
        <v>8</v>
      </c>
      <c r="AF24" s="25">
        <v>10900</v>
      </c>
      <c r="AG24" s="34">
        <f t="shared" si="4"/>
        <v>10900</v>
      </c>
      <c r="AH24" s="9"/>
      <c r="AI24" s="28"/>
    </row>
    <row r="25" spans="1:35" s="11" customFormat="1" ht="30" customHeight="1" x14ac:dyDescent="0.25">
      <c r="A25" s="18">
        <f t="shared" si="1"/>
        <v>19</v>
      </c>
      <c r="B25" s="8" t="s">
        <v>73</v>
      </c>
      <c r="C25" s="8" t="s">
        <v>63</v>
      </c>
      <c r="D25" s="20" t="s">
        <v>133</v>
      </c>
      <c r="E25" s="20" t="s">
        <v>135</v>
      </c>
      <c r="F25" s="19" t="s">
        <v>137</v>
      </c>
      <c r="G25" s="20">
        <f t="shared" si="0"/>
        <v>2022</v>
      </c>
      <c r="H25" s="21">
        <v>1</v>
      </c>
      <c r="I25" s="22"/>
      <c r="J25" s="22">
        <v>1</v>
      </c>
      <c r="K25" s="22"/>
      <c r="L25" s="21">
        <v>1</v>
      </c>
      <c r="M25" s="21">
        <v>1</v>
      </c>
      <c r="N25" s="23">
        <v>1</v>
      </c>
      <c r="O25" s="17">
        <v>44890</v>
      </c>
      <c r="P25" s="24" t="s">
        <v>74</v>
      </c>
      <c r="Q25" s="17">
        <v>44890</v>
      </c>
      <c r="R25" s="21">
        <v>1</v>
      </c>
      <c r="S25" s="22"/>
      <c r="T25" s="22"/>
      <c r="U25" s="22"/>
      <c r="V25" s="22">
        <v>1</v>
      </c>
      <c r="W25" s="21">
        <v>1</v>
      </c>
      <c r="X25" s="21">
        <v>1</v>
      </c>
      <c r="Y25" s="21">
        <v>1</v>
      </c>
      <c r="Z25" s="22">
        <v>1</v>
      </c>
      <c r="AA25" s="22">
        <v>1</v>
      </c>
      <c r="AB25" s="22">
        <v>1</v>
      </c>
      <c r="AC25" s="20">
        <v>16</v>
      </c>
      <c r="AD25" s="25">
        <v>8738</v>
      </c>
      <c r="AE25" s="20">
        <v>9</v>
      </c>
      <c r="AF25" s="25">
        <f>1199+10000+201+596.75+1131+1351+200+500+1798</f>
        <v>16976.75</v>
      </c>
      <c r="AG25" s="34">
        <f t="shared" si="4"/>
        <v>25714.75</v>
      </c>
      <c r="AH25" s="9"/>
      <c r="AI25" s="28"/>
    </row>
    <row r="26" spans="1:35" s="12" customFormat="1" ht="30" customHeight="1" x14ac:dyDescent="0.25">
      <c r="A26" s="18">
        <f t="shared" si="1"/>
        <v>20</v>
      </c>
      <c r="B26" s="8" t="s">
        <v>76</v>
      </c>
      <c r="C26" s="8" t="s">
        <v>75</v>
      </c>
      <c r="D26" s="20" t="s">
        <v>132</v>
      </c>
      <c r="E26" s="20" t="s">
        <v>135</v>
      </c>
      <c r="F26" s="19" t="s">
        <v>36</v>
      </c>
      <c r="G26" s="20" t="str">
        <f t="shared" si="0"/>
        <v>-</v>
      </c>
      <c r="H26" s="21"/>
      <c r="I26" s="22">
        <v>1</v>
      </c>
      <c r="J26" s="22"/>
      <c r="K26" s="22">
        <v>1</v>
      </c>
      <c r="L26" s="21">
        <v>0</v>
      </c>
      <c r="M26" s="21">
        <v>0</v>
      </c>
      <c r="N26" s="23">
        <v>0</v>
      </c>
      <c r="O26" s="17"/>
      <c r="P26" s="24" t="s">
        <v>36</v>
      </c>
      <c r="Q26" s="17"/>
      <c r="R26" s="21"/>
      <c r="S26" s="22"/>
      <c r="T26" s="22"/>
      <c r="U26" s="22"/>
      <c r="V26" s="22"/>
      <c r="W26" s="21"/>
      <c r="X26" s="21"/>
      <c r="Y26" s="21"/>
      <c r="Z26" s="22"/>
      <c r="AA26" s="22"/>
      <c r="AB26" s="22"/>
      <c r="AC26" s="20"/>
      <c r="AD26" s="25"/>
      <c r="AE26" s="20"/>
      <c r="AF26" s="25"/>
      <c r="AG26" s="34"/>
      <c r="AH26" s="9" t="s">
        <v>37</v>
      </c>
      <c r="AI26" s="27" t="s">
        <v>124</v>
      </c>
    </row>
    <row r="27" spans="1:35" s="11" customFormat="1" ht="30" customHeight="1" x14ac:dyDescent="0.25">
      <c r="A27" s="18">
        <f t="shared" si="1"/>
        <v>21</v>
      </c>
      <c r="B27" s="8" t="s">
        <v>77</v>
      </c>
      <c r="C27" s="8" t="s">
        <v>75</v>
      </c>
      <c r="D27" s="20" t="s">
        <v>132</v>
      </c>
      <c r="E27" s="20" t="s">
        <v>135</v>
      </c>
      <c r="F27" s="19" t="s">
        <v>137</v>
      </c>
      <c r="G27" s="20">
        <f t="shared" si="0"/>
        <v>2022</v>
      </c>
      <c r="H27" s="21"/>
      <c r="I27" s="22">
        <v>1</v>
      </c>
      <c r="J27" s="22">
        <v>1</v>
      </c>
      <c r="K27" s="22"/>
      <c r="L27" s="21">
        <v>1</v>
      </c>
      <c r="M27" s="21">
        <v>1</v>
      </c>
      <c r="N27" s="23">
        <v>1</v>
      </c>
      <c r="O27" s="17">
        <v>44895</v>
      </c>
      <c r="P27" s="24" t="s">
        <v>78</v>
      </c>
      <c r="Q27" s="17">
        <v>44890</v>
      </c>
      <c r="R27" s="21">
        <v>1</v>
      </c>
      <c r="S27" s="22"/>
      <c r="T27" s="22"/>
      <c r="U27" s="22"/>
      <c r="V27" s="22">
        <v>1</v>
      </c>
      <c r="W27" s="21">
        <v>1</v>
      </c>
      <c r="X27" s="21">
        <v>1</v>
      </c>
      <c r="Y27" s="21">
        <v>1</v>
      </c>
      <c r="Z27" s="22">
        <v>1</v>
      </c>
      <c r="AA27" s="22">
        <v>1</v>
      </c>
      <c r="AB27" s="22">
        <v>1</v>
      </c>
      <c r="AC27" s="20"/>
      <c r="AD27" s="25"/>
      <c r="AE27" s="20">
        <v>1</v>
      </c>
      <c r="AF27" s="25">
        <v>10000</v>
      </c>
      <c r="AG27" s="34">
        <f>AD27+AF27</f>
        <v>10000</v>
      </c>
      <c r="AH27" s="9"/>
      <c r="AI27" s="28"/>
    </row>
    <row r="28" spans="1:35" s="11" customFormat="1" ht="30" customHeight="1" x14ac:dyDescent="0.25">
      <c r="A28" s="18">
        <f t="shared" si="1"/>
        <v>22</v>
      </c>
      <c r="B28" s="8" t="s">
        <v>80</v>
      </c>
      <c r="C28" s="8" t="s">
        <v>79</v>
      </c>
      <c r="D28" s="20" t="s">
        <v>132</v>
      </c>
      <c r="E28" s="20" t="s">
        <v>135</v>
      </c>
      <c r="F28" s="19" t="s">
        <v>138</v>
      </c>
      <c r="G28" s="20">
        <f t="shared" si="0"/>
        <v>2023</v>
      </c>
      <c r="H28" s="21">
        <v>1</v>
      </c>
      <c r="I28" s="22"/>
      <c r="J28" s="22">
        <v>1</v>
      </c>
      <c r="K28" s="22"/>
      <c r="L28" s="21">
        <v>1</v>
      </c>
      <c r="M28" s="21">
        <v>1</v>
      </c>
      <c r="N28" s="23">
        <v>1</v>
      </c>
      <c r="O28" s="17">
        <v>44923</v>
      </c>
      <c r="P28" s="24" t="s">
        <v>81</v>
      </c>
      <c r="Q28" s="17">
        <v>44910</v>
      </c>
      <c r="R28" s="21">
        <v>1</v>
      </c>
      <c r="S28" s="22"/>
      <c r="T28" s="22"/>
      <c r="U28" s="22"/>
      <c r="V28" s="22">
        <v>1</v>
      </c>
      <c r="W28" s="21">
        <v>1</v>
      </c>
      <c r="X28" s="21">
        <v>1</v>
      </c>
      <c r="Y28" s="21">
        <v>1</v>
      </c>
      <c r="Z28" s="22">
        <v>1</v>
      </c>
      <c r="AA28" s="22">
        <v>1</v>
      </c>
      <c r="AB28" s="22">
        <v>1</v>
      </c>
      <c r="AC28" s="20">
        <v>9</v>
      </c>
      <c r="AD28" s="25">
        <v>180000</v>
      </c>
      <c r="AE28" s="20">
        <v>7</v>
      </c>
      <c r="AF28" s="25">
        <v>140000</v>
      </c>
      <c r="AG28" s="34">
        <f>AD28+AF28</f>
        <v>320000</v>
      </c>
      <c r="AH28" s="9" t="s">
        <v>131</v>
      </c>
      <c r="AI28" s="28"/>
    </row>
    <row r="29" spans="1:35" s="11" customFormat="1" ht="30" customHeight="1" x14ac:dyDescent="0.25">
      <c r="A29" s="18">
        <f t="shared" si="1"/>
        <v>23</v>
      </c>
      <c r="B29" s="8" t="s">
        <v>82</v>
      </c>
      <c r="C29" s="8" t="s">
        <v>79</v>
      </c>
      <c r="D29" s="20" t="s">
        <v>132</v>
      </c>
      <c r="E29" s="20" t="s">
        <v>135</v>
      </c>
      <c r="F29" s="19" t="s">
        <v>137</v>
      </c>
      <c r="G29" s="20">
        <f t="shared" si="0"/>
        <v>2022</v>
      </c>
      <c r="H29" s="21">
        <v>1</v>
      </c>
      <c r="I29" s="22"/>
      <c r="J29" s="22">
        <v>1</v>
      </c>
      <c r="K29" s="22"/>
      <c r="L29" s="21">
        <v>1</v>
      </c>
      <c r="M29" s="21">
        <v>1</v>
      </c>
      <c r="N29" s="23">
        <v>1</v>
      </c>
      <c r="O29" s="17">
        <v>44904</v>
      </c>
      <c r="P29" s="24" t="s">
        <v>83</v>
      </c>
      <c r="Q29" s="17">
        <v>44902</v>
      </c>
      <c r="R29" s="21">
        <v>1</v>
      </c>
      <c r="S29" s="22"/>
      <c r="T29" s="22"/>
      <c r="U29" s="22"/>
      <c r="V29" s="22">
        <v>1</v>
      </c>
      <c r="W29" s="21">
        <v>1</v>
      </c>
      <c r="X29" s="21">
        <v>1</v>
      </c>
      <c r="Y29" s="21">
        <v>1</v>
      </c>
      <c r="Z29" s="22">
        <v>1</v>
      </c>
      <c r="AA29" s="22">
        <v>1</v>
      </c>
      <c r="AB29" s="22">
        <v>1</v>
      </c>
      <c r="AC29" s="20">
        <v>22</v>
      </c>
      <c r="AD29" s="25">
        <v>5522</v>
      </c>
      <c r="AE29" s="20"/>
      <c r="AF29" s="25"/>
      <c r="AG29" s="34">
        <f>AD29+AF29</f>
        <v>5522</v>
      </c>
      <c r="AH29" s="9"/>
      <c r="AI29" s="28"/>
    </row>
    <row r="30" spans="1:35" s="11" customFormat="1" ht="30" customHeight="1" x14ac:dyDescent="0.25">
      <c r="A30" s="18">
        <f t="shared" si="1"/>
        <v>24</v>
      </c>
      <c r="B30" s="8" t="s">
        <v>84</v>
      </c>
      <c r="C30" s="8" t="s">
        <v>79</v>
      </c>
      <c r="D30" s="20" t="s">
        <v>132</v>
      </c>
      <c r="E30" s="20" t="s">
        <v>135</v>
      </c>
      <c r="F30" s="19" t="s">
        <v>36</v>
      </c>
      <c r="G30" s="20" t="str">
        <f t="shared" si="0"/>
        <v>-</v>
      </c>
      <c r="H30" s="21">
        <v>1</v>
      </c>
      <c r="I30" s="22"/>
      <c r="J30" s="22"/>
      <c r="K30" s="22">
        <v>1</v>
      </c>
      <c r="L30" s="21">
        <v>0</v>
      </c>
      <c r="M30" s="21">
        <v>0</v>
      </c>
      <c r="N30" s="23">
        <v>0</v>
      </c>
      <c r="O30" s="17"/>
      <c r="P30" s="24" t="s">
        <v>36</v>
      </c>
      <c r="Q30" s="17"/>
      <c r="R30" s="21"/>
      <c r="S30" s="22"/>
      <c r="T30" s="22"/>
      <c r="U30" s="22"/>
      <c r="V30" s="22"/>
      <c r="W30" s="21"/>
      <c r="X30" s="21"/>
      <c r="Y30" s="21"/>
      <c r="Z30" s="22"/>
      <c r="AA30" s="22"/>
      <c r="AB30" s="22"/>
      <c r="AC30" s="20"/>
      <c r="AD30" s="25"/>
      <c r="AE30" s="20"/>
      <c r="AF30" s="25"/>
      <c r="AG30" s="34"/>
      <c r="AH30" s="9" t="s">
        <v>37</v>
      </c>
      <c r="AI30" s="27" t="s">
        <v>124</v>
      </c>
    </row>
    <row r="31" spans="1:35" s="11" customFormat="1" ht="30" customHeight="1" x14ac:dyDescent="0.25">
      <c r="A31" s="18">
        <f t="shared" si="1"/>
        <v>25</v>
      </c>
      <c r="B31" s="8" t="s">
        <v>85</v>
      </c>
      <c r="C31" s="8" t="s">
        <v>79</v>
      </c>
      <c r="D31" s="20" t="s">
        <v>132</v>
      </c>
      <c r="E31" s="20" t="s">
        <v>135</v>
      </c>
      <c r="F31" s="19" t="s">
        <v>36</v>
      </c>
      <c r="G31" s="20" t="str">
        <f t="shared" si="0"/>
        <v>-</v>
      </c>
      <c r="H31" s="21">
        <v>1</v>
      </c>
      <c r="I31" s="22"/>
      <c r="J31" s="22"/>
      <c r="K31" s="22">
        <v>1</v>
      </c>
      <c r="L31" s="21">
        <v>0</v>
      </c>
      <c r="M31" s="21">
        <v>0</v>
      </c>
      <c r="N31" s="23">
        <v>0</v>
      </c>
      <c r="O31" s="17"/>
      <c r="P31" s="24" t="s">
        <v>36</v>
      </c>
      <c r="Q31" s="17"/>
      <c r="R31" s="21"/>
      <c r="S31" s="22"/>
      <c r="T31" s="22"/>
      <c r="U31" s="22"/>
      <c r="V31" s="22"/>
      <c r="W31" s="21"/>
      <c r="X31" s="21"/>
      <c r="Y31" s="21"/>
      <c r="Z31" s="22"/>
      <c r="AA31" s="22"/>
      <c r="AB31" s="22"/>
      <c r="AC31" s="20"/>
      <c r="AD31" s="25"/>
      <c r="AE31" s="20"/>
      <c r="AF31" s="25"/>
      <c r="AG31" s="34"/>
      <c r="AH31" s="9" t="s">
        <v>37</v>
      </c>
      <c r="AI31" s="27" t="s">
        <v>124</v>
      </c>
    </row>
    <row r="32" spans="1:35" s="86" customFormat="1" ht="30" customHeight="1" x14ac:dyDescent="0.25">
      <c r="A32" s="73">
        <f t="shared" si="1"/>
        <v>26</v>
      </c>
      <c r="B32" s="74" t="s">
        <v>86</v>
      </c>
      <c r="C32" s="74" t="s">
        <v>79</v>
      </c>
      <c r="D32" s="75" t="s">
        <v>132</v>
      </c>
      <c r="E32" s="75" t="s">
        <v>135</v>
      </c>
      <c r="F32" s="76" t="s">
        <v>138</v>
      </c>
      <c r="G32" s="75">
        <f t="shared" si="0"/>
        <v>2023</v>
      </c>
      <c r="H32" s="77">
        <v>1</v>
      </c>
      <c r="I32" s="78"/>
      <c r="J32" s="78"/>
      <c r="K32" s="78">
        <v>1</v>
      </c>
      <c r="L32" s="77"/>
      <c r="M32" s="77"/>
      <c r="N32" s="79" t="s">
        <v>33</v>
      </c>
      <c r="O32" s="80"/>
      <c r="P32" s="81" t="s">
        <v>87</v>
      </c>
      <c r="Q32" s="80">
        <v>45016</v>
      </c>
      <c r="R32" s="77">
        <v>1</v>
      </c>
      <c r="S32" s="78"/>
      <c r="T32" s="78"/>
      <c r="U32" s="78"/>
      <c r="V32" s="78">
        <v>1</v>
      </c>
      <c r="W32" s="77">
        <v>1</v>
      </c>
      <c r="X32" s="77">
        <v>1</v>
      </c>
      <c r="Y32" s="77">
        <v>1</v>
      </c>
      <c r="Z32" s="78">
        <v>1</v>
      </c>
      <c r="AA32" s="78">
        <v>1</v>
      </c>
      <c r="AB32" s="78">
        <v>1</v>
      </c>
      <c r="AC32" s="75">
        <v>1</v>
      </c>
      <c r="AD32" s="82">
        <v>105</v>
      </c>
      <c r="AE32" s="75">
        <v>3</v>
      </c>
      <c r="AF32" s="102">
        <v>2052.5</v>
      </c>
      <c r="AG32" s="103">
        <f>SUM(AD32+AF32)</f>
        <v>2157.5</v>
      </c>
      <c r="AH32" s="84"/>
      <c r="AI32" s="85"/>
    </row>
    <row r="33" spans="1:35" s="86" customFormat="1" ht="30" customHeight="1" x14ac:dyDescent="0.25">
      <c r="A33" s="73">
        <f t="shared" si="1"/>
        <v>27</v>
      </c>
      <c r="B33" s="74" t="s">
        <v>88</v>
      </c>
      <c r="C33" s="74" t="s">
        <v>79</v>
      </c>
      <c r="D33" s="75" t="s">
        <v>132</v>
      </c>
      <c r="E33" s="75" t="s">
        <v>135</v>
      </c>
      <c r="F33" s="76" t="s">
        <v>138</v>
      </c>
      <c r="G33" s="75">
        <f t="shared" si="0"/>
        <v>2023</v>
      </c>
      <c r="H33" s="77">
        <v>1</v>
      </c>
      <c r="I33" s="78"/>
      <c r="J33" s="78">
        <v>1</v>
      </c>
      <c r="K33" s="78"/>
      <c r="L33" s="77">
        <v>1</v>
      </c>
      <c r="M33" s="77">
        <v>1</v>
      </c>
      <c r="N33" s="79" t="s">
        <v>33</v>
      </c>
      <c r="O33" s="80"/>
      <c r="P33" s="81" t="s">
        <v>89</v>
      </c>
      <c r="Q33" s="80">
        <v>45015</v>
      </c>
      <c r="R33" s="77">
        <v>1</v>
      </c>
      <c r="S33" s="78"/>
      <c r="T33" s="78"/>
      <c r="U33" s="78"/>
      <c r="V33" s="78">
        <v>1</v>
      </c>
      <c r="W33" s="77">
        <v>1</v>
      </c>
      <c r="X33" s="77">
        <v>1</v>
      </c>
      <c r="Y33" s="77">
        <v>1</v>
      </c>
      <c r="Z33" s="78">
        <v>1</v>
      </c>
      <c r="AA33" s="78">
        <v>1</v>
      </c>
      <c r="AB33" s="78">
        <v>1</v>
      </c>
      <c r="AC33" s="75">
        <v>34</v>
      </c>
      <c r="AD33" s="82">
        <v>3176</v>
      </c>
      <c r="AE33" s="75">
        <v>4</v>
      </c>
      <c r="AF33" s="82">
        <v>8080</v>
      </c>
      <c r="AG33" s="83">
        <f>SUM(AD33+AF33)</f>
        <v>11256</v>
      </c>
      <c r="AH33" s="84"/>
      <c r="AI33" s="85"/>
    </row>
    <row r="34" spans="1:35" s="11" customFormat="1" ht="30" customHeight="1" x14ac:dyDescent="0.25">
      <c r="A34" s="18">
        <f t="shared" si="1"/>
        <v>28</v>
      </c>
      <c r="B34" s="8" t="s">
        <v>90</v>
      </c>
      <c r="C34" s="8" t="s">
        <v>79</v>
      </c>
      <c r="D34" s="20" t="s">
        <v>133</v>
      </c>
      <c r="E34" s="20" t="s">
        <v>135</v>
      </c>
      <c r="F34" s="19" t="s">
        <v>138</v>
      </c>
      <c r="G34" s="20">
        <f t="shared" si="0"/>
        <v>2023</v>
      </c>
      <c r="H34" s="21"/>
      <c r="I34" s="22">
        <v>1</v>
      </c>
      <c r="J34" s="22">
        <v>1</v>
      </c>
      <c r="K34" s="22"/>
      <c r="L34" s="21">
        <v>1</v>
      </c>
      <c r="M34" s="21">
        <v>1</v>
      </c>
      <c r="N34" s="23"/>
      <c r="O34" s="17">
        <v>44904</v>
      </c>
      <c r="P34" s="24" t="s">
        <v>91</v>
      </c>
      <c r="Q34" s="17">
        <v>44902</v>
      </c>
      <c r="R34" s="21">
        <v>1</v>
      </c>
      <c r="S34" s="22"/>
      <c r="T34" s="22"/>
      <c r="U34" s="22"/>
      <c r="V34" s="22">
        <v>1</v>
      </c>
      <c r="W34" s="21">
        <v>1</v>
      </c>
      <c r="X34" s="21">
        <v>1</v>
      </c>
      <c r="Y34" s="21">
        <v>1</v>
      </c>
      <c r="Z34" s="22">
        <v>1</v>
      </c>
      <c r="AA34" s="22">
        <v>1</v>
      </c>
      <c r="AB34" s="22">
        <v>1</v>
      </c>
      <c r="AC34" s="20"/>
      <c r="AD34" s="25"/>
      <c r="AE34" s="20">
        <v>8</v>
      </c>
      <c r="AF34" s="25">
        <f>5000+3000+2500+2500+6000+2500+1000+1000</f>
        <v>23500</v>
      </c>
      <c r="AG34" s="34">
        <f t="shared" ref="AG34:AG39" si="5">AD34+AF34</f>
        <v>23500</v>
      </c>
      <c r="AH34" s="9" t="s">
        <v>131</v>
      </c>
      <c r="AI34" s="28"/>
    </row>
    <row r="35" spans="1:35" s="11" customFormat="1" ht="30" customHeight="1" x14ac:dyDescent="0.25">
      <c r="A35" s="18">
        <f t="shared" si="1"/>
        <v>29</v>
      </c>
      <c r="B35" s="8" t="s">
        <v>93</v>
      </c>
      <c r="C35" s="8" t="s">
        <v>92</v>
      </c>
      <c r="D35" s="20" t="s">
        <v>132</v>
      </c>
      <c r="E35" s="20" t="s">
        <v>135</v>
      </c>
      <c r="F35" s="19" t="s">
        <v>137</v>
      </c>
      <c r="G35" s="20">
        <f t="shared" si="0"/>
        <v>2022</v>
      </c>
      <c r="H35" s="21"/>
      <c r="I35" s="22">
        <v>1</v>
      </c>
      <c r="J35" s="22">
        <v>1</v>
      </c>
      <c r="K35" s="22"/>
      <c r="L35" s="21">
        <v>1</v>
      </c>
      <c r="M35" s="21">
        <v>1</v>
      </c>
      <c r="N35" s="23">
        <v>1</v>
      </c>
      <c r="O35" s="17">
        <v>44890</v>
      </c>
      <c r="P35" s="24" t="s">
        <v>94</v>
      </c>
      <c r="Q35" s="17">
        <v>44890</v>
      </c>
      <c r="R35" s="21">
        <v>1</v>
      </c>
      <c r="S35" s="22"/>
      <c r="T35" s="22"/>
      <c r="U35" s="22"/>
      <c r="V35" s="22">
        <v>1</v>
      </c>
      <c r="W35" s="21">
        <v>1</v>
      </c>
      <c r="X35" s="21">
        <v>1</v>
      </c>
      <c r="Y35" s="21">
        <v>1</v>
      </c>
      <c r="Z35" s="22">
        <v>1</v>
      </c>
      <c r="AA35" s="22">
        <v>1</v>
      </c>
      <c r="AB35" s="22"/>
      <c r="AC35" s="20"/>
      <c r="AD35" s="25"/>
      <c r="AE35" s="20">
        <v>7</v>
      </c>
      <c r="AF35" s="25">
        <v>19000</v>
      </c>
      <c r="AG35" s="34">
        <f t="shared" si="5"/>
        <v>19000</v>
      </c>
      <c r="AH35" s="9"/>
      <c r="AI35" s="28"/>
    </row>
    <row r="36" spans="1:35" s="11" customFormat="1" ht="30" customHeight="1" x14ac:dyDescent="0.25">
      <c r="A36" s="18">
        <f t="shared" si="1"/>
        <v>30</v>
      </c>
      <c r="B36" s="8" t="s">
        <v>95</v>
      </c>
      <c r="C36" s="8" t="s">
        <v>92</v>
      </c>
      <c r="D36" s="20" t="s">
        <v>132</v>
      </c>
      <c r="E36" s="20" t="s">
        <v>135</v>
      </c>
      <c r="F36" s="19" t="s">
        <v>138</v>
      </c>
      <c r="G36" s="20">
        <f t="shared" si="0"/>
        <v>2023</v>
      </c>
      <c r="H36" s="21">
        <v>1</v>
      </c>
      <c r="I36" s="22"/>
      <c r="J36" s="22">
        <v>1</v>
      </c>
      <c r="K36" s="22"/>
      <c r="L36" s="21">
        <v>1</v>
      </c>
      <c r="M36" s="21">
        <v>1</v>
      </c>
      <c r="N36" s="23">
        <v>0</v>
      </c>
      <c r="O36" s="17">
        <v>44923</v>
      </c>
      <c r="P36" s="24" t="s">
        <v>96</v>
      </c>
      <c r="Q36" s="17">
        <v>44910</v>
      </c>
      <c r="R36" s="21">
        <v>1</v>
      </c>
      <c r="S36" s="22"/>
      <c r="T36" s="22"/>
      <c r="U36" s="22"/>
      <c r="V36" s="22">
        <v>1</v>
      </c>
      <c r="W36" s="21">
        <v>1</v>
      </c>
      <c r="X36" s="21">
        <v>1</v>
      </c>
      <c r="Y36" s="21">
        <v>1</v>
      </c>
      <c r="Z36" s="22">
        <v>1</v>
      </c>
      <c r="AA36" s="22">
        <v>1</v>
      </c>
      <c r="AB36" s="22"/>
      <c r="AC36" s="20">
        <v>1</v>
      </c>
      <c r="AD36" s="25">
        <v>35</v>
      </c>
      <c r="AE36" s="20">
        <v>5</v>
      </c>
      <c r="AF36" s="25">
        <f>3100+3500+140+225+1500</f>
        <v>8465</v>
      </c>
      <c r="AG36" s="34">
        <f t="shared" si="5"/>
        <v>8500</v>
      </c>
      <c r="AH36" s="9" t="s">
        <v>131</v>
      </c>
      <c r="AI36" s="28"/>
    </row>
    <row r="37" spans="1:35" s="11" customFormat="1" ht="30" customHeight="1" x14ac:dyDescent="0.25">
      <c r="A37" s="18">
        <f t="shared" si="1"/>
        <v>31</v>
      </c>
      <c r="B37" s="8" t="s">
        <v>97</v>
      </c>
      <c r="C37" s="8" t="s">
        <v>92</v>
      </c>
      <c r="D37" s="20" t="s">
        <v>132</v>
      </c>
      <c r="E37" s="20" t="s">
        <v>135</v>
      </c>
      <c r="F37" s="19" t="s">
        <v>137</v>
      </c>
      <c r="G37" s="20">
        <f t="shared" si="0"/>
        <v>2022</v>
      </c>
      <c r="H37" s="21"/>
      <c r="I37" s="22">
        <v>1</v>
      </c>
      <c r="J37" s="22">
        <v>1</v>
      </c>
      <c r="K37" s="22"/>
      <c r="L37" s="21">
        <v>1</v>
      </c>
      <c r="M37" s="21">
        <v>1</v>
      </c>
      <c r="N37" s="23"/>
      <c r="O37" s="17">
        <v>44895</v>
      </c>
      <c r="P37" s="24" t="s">
        <v>98</v>
      </c>
      <c r="Q37" s="17">
        <v>44890</v>
      </c>
      <c r="R37" s="21">
        <v>1</v>
      </c>
      <c r="S37" s="22"/>
      <c r="T37" s="22"/>
      <c r="U37" s="22"/>
      <c r="V37" s="22">
        <v>1</v>
      </c>
      <c r="W37" s="21">
        <v>1</v>
      </c>
      <c r="X37" s="21">
        <v>1</v>
      </c>
      <c r="Y37" s="21">
        <v>1</v>
      </c>
      <c r="Z37" s="22">
        <v>1</v>
      </c>
      <c r="AA37" s="22">
        <v>1</v>
      </c>
      <c r="AB37" s="22"/>
      <c r="AC37" s="20">
        <v>1</v>
      </c>
      <c r="AD37" s="25">
        <v>5000</v>
      </c>
      <c r="AE37" s="20">
        <v>7</v>
      </c>
      <c r="AF37" s="25">
        <f>3000+1600+100+1500+3200+3000+100</f>
        <v>12500</v>
      </c>
      <c r="AG37" s="34">
        <f t="shared" si="5"/>
        <v>17500</v>
      </c>
      <c r="AH37" s="9"/>
      <c r="AI37" s="28"/>
    </row>
    <row r="38" spans="1:35" s="11" customFormat="1" ht="30" customHeight="1" x14ac:dyDescent="0.25">
      <c r="A38" s="18">
        <f t="shared" si="1"/>
        <v>32</v>
      </c>
      <c r="B38" s="8" t="s">
        <v>100</v>
      </c>
      <c r="C38" s="8" t="s">
        <v>99</v>
      </c>
      <c r="D38" s="20" t="s">
        <v>132</v>
      </c>
      <c r="E38" s="20" t="s">
        <v>135</v>
      </c>
      <c r="F38" s="19" t="s">
        <v>138</v>
      </c>
      <c r="G38" s="20">
        <f t="shared" si="0"/>
        <v>2023</v>
      </c>
      <c r="H38" s="21">
        <v>1</v>
      </c>
      <c r="I38" s="22"/>
      <c r="J38" s="22">
        <v>1</v>
      </c>
      <c r="K38" s="22"/>
      <c r="L38" s="21">
        <v>1</v>
      </c>
      <c r="M38" s="21">
        <v>1</v>
      </c>
      <c r="N38" s="23" t="s">
        <v>33</v>
      </c>
      <c r="O38" s="17">
        <v>44895</v>
      </c>
      <c r="P38" s="24" t="s">
        <v>101</v>
      </c>
      <c r="Q38" s="17">
        <v>44890</v>
      </c>
      <c r="R38" s="21">
        <v>1</v>
      </c>
      <c r="S38" s="22"/>
      <c r="T38" s="22"/>
      <c r="U38" s="22"/>
      <c r="V38" s="22">
        <v>1</v>
      </c>
      <c r="W38" s="21">
        <v>1</v>
      </c>
      <c r="X38" s="21">
        <v>1</v>
      </c>
      <c r="Y38" s="21">
        <v>1</v>
      </c>
      <c r="Z38" s="22">
        <v>1</v>
      </c>
      <c r="AA38" s="22">
        <v>1</v>
      </c>
      <c r="AB38" s="22">
        <v>1</v>
      </c>
      <c r="AC38" s="20"/>
      <c r="AD38" s="25"/>
      <c r="AE38" s="20">
        <v>7</v>
      </c>
      <c r="AF38" s="25">
        <v>136753</v>
      </c>
      <c r="AG38" s="34">
        <f t="shared" si="5"/>
        <v>136753</v>
      </c>
      <c r="AH38" s="9" t="s">
        <v>131</v>
      </c>
      <c r="AI38" s="28"/>
    </row>
    <row r="39" spans="1:35" s="11" customFormat="1" ht="30" customHeight="1" x14ac:dyDescent="0.25">
      <c r="A39" s="18">
        <f t="shared" si="1"/>
        <v>33</v>
      </c>
      <c r="B39" s="8" t="s">
        <v>102</v>
      </c>
      <c r="C39" s="8" t="s">
        <v>99</v>
      </c>
      <c r="D39" s="20" t="s">
        <v>132</v>
      </c>
      <c r="E39" s="20" t="s">
        <v>135</v>
      </c>
      <c r="F39" s="19" t="s">
        <v>137</v>
      </c>
      <c r="G39" s="20">
        <f t="shared" si="0"/>
        <v>2022</v>
      </c>
      <c r="H39" s="21">
        <v>1</v>
      </c>
      <c r="I39" s="22"/>
      <c r="J39" s="22">
        <v>1</v>
      </c>
      <c r="K39" s="22"/>
      <c r="L39" s="21">
        <v>1</v>
      </c>
      <c r="M39" s="21">
        <v>1</v>
      </c>
      <c r="N39" s="23" t="s">
        <v>33</v>
      </c>
      <c r="O39" s="17">
        <v>44890</v>
      </c>
      <c r="P39" s="24" t="s">
        <v>103</v>
      </c>
      <c r="Q39" s="17">
        <v>44890</v>
      </c>
      <c r="R39" s="21">
        <v>1</v>
      </c>
      <c r="S39" s="22"/>
      <c r="T39" s="22"/>
      <c r="U39" s="22"/>
      <c r="V39" s="22">
        <v>1</v>
      </c>
      <c r="W39" s="21">
        <v>1</v>
      </c>
      <c r="X39" s="21">
        <v>1</v>
      </c>
      <c r="Y39" s="21">
        <v>1</v>
      </c>
      <c r="Z39" s="22">
        <v>1</v>
      </c>
      <c r="AA39" s="22">
        <v>1</v>
      </c>
      <c r="AB39" s="22">
        <v>1</v>
      </c>
      <c r="AC39" s="20"/>
      <c r="AD39" s="25"/>
      <c r="AE39" s="20">
        <v>1</v>
      </c>
      <c r="AF39" s="25">
        <v>50000</v>
      </c>
      <c r="AG39" s="34">
        <f t="shared" si="5"/>
        <v>50000</v>
      </c>
      <c r="AH39" s="9"/>
      <c r="AI39" s="28"/>
    </row>
    <row r="40" spans="1:35" s="30" customFormat="1" ht="30" customHeight="1" x14ac:dyDescent="0.25">
      <c r="A40" s="18">
        <f t="shared" si="1"/>
        <v>34</v>
      </c>
      <c r="B40" s="8" t="s">
        <v>105</v>
      </c>
      <c r="C40" s="8" t="s">
        <v>38</v>
      </c>
      <c r="D40" s="20" t="s">
        <v>133</v>
      </c>
      <c r="E40" s="20" t="s">
        <v>135</v>
      </c>
      <c r="F40" s="19" t="s">
        <v>138</v>
      </c>
      <c r="G40" s="20">
        <f t="shared" si="0"/>
        <v>2023</v>
      </c>
      <c r="H40" s="21"/>
      <c r="I40" s="22">
        <v>1</v>
      </c>
      <c r="J40" s="22">
        <v>1</v>
      </c>
      <c r="K40" s="22"/>
      <c r="L40" s="21">
        <v>1</v>
      </c>
      <c r="M40" s="21">
        <v>1</v>
      </c>
      <c r="N40" s="23">
        <v>1</v>
      </c>
      <c r="O40" s="17">
        <v>44972</v>
      </c>
      <c r="P40" s="24"/>
      <c r="Q40" s="17">
        <v>44956</v>
      </c>
      <c r="R40" s="21">
        <v>1</v>
      </c>
      <c r="S40" s="22"/>
      <c r="T40" s="22"/>
      <c r="U40" s="22"/>
      <c r="V40" s="22">
        <v>1</v>
      </c>
      <c r="W40" s="21">
        <v>1</v>
      </c>
      <c r="X40" s="21">
        <v>1</v>
      </c>
      <c r="Y40" s="21">
        <v>1</v>
      </c>
      <c r="Z40" s="22">
        <v>1</v>
      </c>
      <c r="AA40" s="22">
        <v>1</v>
      </c>
      <c r="AB40" s="22"/>
      <c r="AC40" s="20">
        <v>3</v>
      </c>
      <c r="AD40" s="25">
        <v>15000</v>
      </c>
      <c r="AE40" s="20"/>
      <c r="AF40" s="25"/>
      <c r="AG40" s="34">
        <f>SUM(AD40)</f>
        <v>15000</v>
      </c>
      <c r="AH40" s="9"/>
      <c r="AI40" s="31"/>
    </row>
    <row r="41" spans="1:35" ht="30" customHeight="1" x14ac:dyDescent="0.25">
      <c r="A41" s="18">
        <f t="shared" si="1"/>
        <v>35</v>
      </c>
      <c r="B41" s="8" t="s">
        <v>106</v>
      </c>
      <c r="C41" s="8" t="s">
        <v>99</v>
      </c>
      <c r="D41" s="20" t="s">
        <v>133</v>
      </c>
      <c r="E41" s="20" t="s">
        <v>135</v>
      </c>
      <c r="F41" s="19" t="s">
        <v>138</v>
      </c>
      <c r="G41" s="20">
        <f t="shared" si="0"/>
        <v>2023</v>
      </c>
      <c r="H41" s="21"/>
      <c r="I41" s="22">
        <v>1</v>
      </c>
      <c r="J41" s="22">
        <v>1</v>
      </c>
      <c r="K41" s="22"/>
      <c r="L41" s="21">
        <v>1</v>
      </c>
      <c r="M41" s="21">
        <v>1</v>
      </c>
      <c r="N41" s="23">
        <v>1</v>
      </c>
      <c r="O41" s="17">
        <v>44977</v>
      </c>
      <c r="P41" s="24"/>
      <c r="Q41" s="17">
        <v>44980</v>
      </c>
      <c r="R41" s="21">
        <v>1</v>
      </c>
      <c r="S41" s="22"/>
      <c r="T41" s="22"/>
      <c r="U41" s="22"/>
      <c r="V41" s="22">
        <v>1</v>
      </c>
      <c r="W41" s="21">
        <v>1</v>
      </c>
      <c r="X41" s="21">
        <v>1</v>
      </c>
      <c r="Y41" s="21">
        <v>1</v>
      </c>
      <c r="Z41" s="22">
        <v>1</v>
      </c>
      <c r="AA41" s="22">
        <v>1</v>
      </c>
      <c r="AB41" s="22"/>
      <c r="AC41" s="20">
        <v>31</v>
      </c>
      <c r="AD41" s="25">
        <v>20083</v>
      </c>
      <c r="AE41" s="20"/>
      <c r="AF41" s="25"/>
      <c r="AG41" s="34">
        <f>SUM(AD41)</f>
        <v>20083</v>
      </c>
      <c r="AH41" s="9"/>
      <c r="AI41" s="29"/>
    </row>
    <row r="42" spans="1:35" s="11" customFormat="1" ht="30" customHeight="1" x14ac:dyDescent="0.25">
      <c r="A42" s="18">
        <f t="shared" si="1"/>
        <v>36</v>
      </c>
      <c r="B42" s="8" t="s">
        <v>104</v>
      </c>
      <c r="C42" s="8" t="s">
        <v>43</v>
      </c>
      <c r="D42" s="20" t="s">
        <v>133</v>
      </c>
      <c r="E42" s="20" t="s">
        <v>135</v>
      </c>
      <c r="F42" s="19" t="s">
        <v>138</v>
      </c>
      <c r="G42" s="20">
        <f t="shared" si="0"/>
        <v>2023</v>
      </c>
      <c r="H42" s="21"/>
      <c r="I42" s="22">
        <v>1</v>
      </c>
      <c r="J42" s="22">
        <v>1</v>
      </c>
      <c r="K42" s="22"/>
      <c r="L42" s="21">
        <v>1</v>
      </c>
      <c r="M42" s="21">
        <v>1</v>
      </c>
      <c r="N42" s="23">
        <v>1</v>
      </c>
      <c r="O42" s="17"/>
      <c r="P42" s="24"/>
      <c r="Q42" s="17">
        <v>44985</v>
      </c>
      <c r="R42" s="21">
        <v>1</v>
      </c>
      <c r="S42" s="22"/>
      <c r="T42" s="22"/>
      <c r="U42" s="22"/>
      <c r="V42" s="22">
        <v>1</v>
      </c>
      <c r="W42" s="21">
        <v>1</v>
      </c>
      <c r="X42" s="21">
        <v>1</v>
      </c>
      <c r="Y42" s="21">
        <v>1</v>
      </c>
      <c r="Z42" s="22">
        <v>1</v>
      </c>
      <c r="AA42" s="22">
        <v>1</v>
      </c>
      <c r="AB42" s="22">
        <v>1</v>
      </c>
      <c r="AC42" s="20"/>
      <c r="AD42" s="25"/>
      <c r="AE42" s="20">
        <v>7</v>
      </c>
      <c r="AF42" s="25">
        <v>106850</v>
      </c>
      <c r="AG42" s="34">
        <f>SUM(AD42+AF42)</f>
        <v>106850</v>
      </c>
      <c r="AH42" s="9"/>
      <c r="AI42" s="28"/>
    </row>
    <row r="43" spans="1:35" ht="30" customHeight="1" x14ac:dyDescent="0.25">
      <c r="A43" s="18">
        <f t="shared" si="1"/>
        <v>37</v>
      </c>
      <c r="B43" s="8" t="s">
        <v>107</v>
      </c>
      <c r="C43" s="8" t="s">
        <v>43</v>
      </c>
      <c r="D43" s="20" t="s">
        <v>133</v>
      </c>
      <c r="E43" s="20" t="s">
        <v>135</v>
      </c>
      <c r="F43" s="19" t="s">
        <v>138</v>
      </c>
      <c r="G43" s="20">
        <f t="shared" si="0"/>
        <v>2023</v>
      </c>
      <c r="H43" s="21"/>
      <c r="I43" s="22">
        <v>1</v>
      </c>
      <c r="J43" s="22">
        <v>1</v>
      </c>
      <c r="K43" s="22"/>
      <c r="L43" s="21">
        <v>1</v>
      </c>
      <c r="M43" s="21">
        <v>1</v>
      </c>
      <c r="N43" s="23"/>
      <c r="O43" s="17"/>
      <c r="P43" s="24"/>
      <c r="Q43" s="17">
        <v>44984</v>
      </c>
      <c r="R43" s="21">
        <v>1</v>
      </c>
      <c r="S43" s="22"/>
      <c r="T43" s="22"/>
      <c r="U43" s="22"/>
      <c r="V43" s="22">
        <v>1</v>
      </c>
      <c r="W43" s="21">
        <v>1</v>
      </c>
      <c r="X43" s="21">
        <v>1</v>
      </c>
      <c r="Y43" s="21">
        <v>1</v>
      </c>
      <c r="Z43" s="22">
        <v>1</v>
      </c>
      <c r="AA43" s="22">
        <v>1</v>
      </c>
      <c r="AB43" s="22"/>
      <c r="AC43" s="20">
        <v>3</v>
      </c>
      <c r="AD43" s="25">
        <v>1125</v>
      </c>
      <c r="AE43" s="20">
        <v>4</v>
      </c>
      <c r="AF43" s="25">
        <v>8200</v>
      </c>
      <c r="AG43" s="34">
        <f>SUM(AD43+AF43)</f>
        <v>9325</v>
      </c>
      <c r="AH43" s="9"/>
      <c r="AI43" s="29"/>
    </row>
    <row r="44" spans="1:35" s="30" customFormat="1" ht="30" customHeight="1" x14ac:dyDescent="0.25">
      <c r="A44" s="18">
        <f t="shared" si="1"/>
        <v>38</v>
      </c>
      <c r="B44" s="8" t="s">
        <v>109</v>
      </c>
      <c r="C44" s="8" t="s">
        <v>108</v>
      </c>
      <c r="D44" s="20" t="s">
        <v>133</v>
      </c>
      <c r="E44" s="20" t="s">
        <v>135</v>
      </c>
      <c r="F44" s="19" t="s">
        <v>36</v>
      </c>
      <c r="G44" s="20" t="str">
        <f t="shared" si="0"/>
        <v>-</v>
      </c>
      <c r="H44" s="21"/>
      <c r="I44" s="22"/>
      <c r="J44" s="22"/>
      <c r="K44" s="22"/>
      <c r="L44" s="21"/>
      <c r="M44" s="21"/>
      <c r="N44" s="23"/>
      <c r="O44" s="17"/>
      <c r="P44" s="24"/>
      <c r="Q44" s="17"/>
      <c r="R44" s="21"/>
      <c r="S44" s="22"/>
      <c r="T44" s="22"/>
      <c r="U44" s="22"/>
      <c r="V44" s="22"/>
      <c r="W44" s="21"/>
      <c r="X44" s="21"/>
      <c r="Y44" s="21"/>
      <c r="Z44" s="22"/>
      <c r="AA44" s="22"/>
      <c r="AB44" s="22"/>
      <c r="AC44" s="20"/>
      <c r="AD44" s="25"/>
      <c r="AE44" s="20"/>
      <c r="AF44" s="25"/>
      <c r="AG44" s="34"/>
      <c r="AH44" s="9" t="s">
        <v>37</v>
      </c>
      <c r="AI44" s="27" t="s">
        <v>124</v>
      </c>
    </row>
    <row r="45" spans="1:35" ht="30" customHeight="1" x14ac:dyDescent="0.25">
      <c r="A45" s="18">
        <f t="shared" si="1"/>
        <v>39</v>
      </c>
      <c r="B45" s="8" t="s">
        <v>110</v>
      </c>
      <c r="C45" s="8" t="s">
        <v>75</v>
      </c>
      <c r="D45" s="20" t="s">
        <v>133</v>
      </c>
      <c r="E45" s="20" t="s">
        <v>135</v>
      </c>
      <c r="F45" s="19" t="s">
        <v>138</v>
      </c>
      <c r="G45" s="20">
        <f t="shared" si="0"/>
        <v>2023</v>
      </c>
      <c r="H45" s="21"/>
      <c r="I45" s="22">
        <v>1</v>
      </c>
      <c r="J45" s="22"/>
      <c r="K45" s="22"/>
      <c r="L45" s="21">
        <v>1</v>
      </c>
      <c r="M45" s="21">
        <v>1</v>
      </c>
      <c r="N45" s="23">
        <v>1</v>
      </c>
      <c r="O45" s="17"/>
      <c r="P45" s="24"/>
      <c r="Q45" s="17">
        <v>44992</v>
      </c>
      <c r="R45" s="21">
        <v>1</v>
      </c>
      <c r="S45" s="22"/>
      <c r="T45" s="22"/>
      <c r="U45" s="22"/>
      <c r="V45" s="22">
        <v>1</v>
      </c>
      <c r="W45" s="21">
        <v>1</v>
      </c>
      <c r="X45" s="21">
        <v>1</v>
      </c>
      <c r="Y45" s="21">
        <v>1</v>
      </c>
      <c r="Z45" s="22">
        <v>1</v>
      </c>
      <c r="AA45" s="22">
        <v>1</v>
      </c>
      <c r="AB45" s="22">
        <v>1</v>
      </c>
      <c r="AC45" s="20">
        <v>2</v>
      </c>
      <c r="AD45" s="25">
        <v>404</v>
      </c>
      <c r="AE45" s="20">
        <v>3</v>
      </c>
      <c r="AF45" s="25">
        <v>45674</v>
      </c>
      <c r="AG45" s="34">
        <f>SUM(AD45+AF45)</f>
        <v>46078</v>
      </c>
      <c r="AH45" s="9"/>
      <c r="AI45" s="29"/>
    </row>
    <row r="46" spans="1:35" s="101" customFormat="1" ht="30" customHeight="1" x14ac:dyDescent="0.25">
      <c r="A46" s="88">
        <f t="shared" si="1"/>
        <v>40</v>
      </c>
      <c r="B46" s="89" t="s">
        <v>38</v>
      </c>
      <c r="C46" s="89" t="s">
        <v>38</v>
      </c>
      <c r="D46" s="90" t="s">
        <v>133</v>
      </c>
      <c r="E46" s="90" t="s">
        <v>135</v>
      </c>
      <c r="F46" s="91" t="s">
        <v>36</v>
      </c>
      <c r="G46" s="90" t="str">
        <f t="shared" si="0"/>
        <v>-</v>
      </c>
      <c r="H46" s="92"/>
      <c r="I46" s="93"/>
      <c r="J46" s="93"/>
      <c r="K46" s="93"/>
      <c r="L46" s="92"/>
      <c r="M46" s="92"/>
      <c r="N46" s="94"/>
      <c r="O46" s="95"/>
      <c r="P46" s="96"/>
      <c r="Q46" s="95"/>
      <c r="R46" s="92"/>
      <c r="S46" s="93"/>
      <c r="T46" s="93"/>
      <c r="U46" s="93"/>
      <c r="V46" s="93"/>
      <c r="W46" s="92"/>
      <c r="X46" s="92"/>
      <c r="Y46" s="92"/>
      <c r="Z46" s="93"/>
      <c r="AA46" s="93"/>
      <c r="AB46" s="93"/>
      <c r="AC46" s="90"/>
      <c r="AD46" s="97"/>
      <c r="AE46" s="90"/>
      <c r="AF46" s="97"/>
      <c r="AG46" s="98">
        <f t="shared" ref="AG46:AG50" si="6">SUM(AD46+AF46)</f>
        <v>0</v>
      </c>
      <c r="AH46" s="99"/>
      <c r="AI46" s="100"/>
    </row>
    <row r="47" spans="1:35" ht="30" customHeight="1" x14ac:dyDescent="0.25">
      <c r="A47" s="18">
        <f t="shared" si="1"/>
        <v>41</v>
      </c>
      <c r="B47" s="8" t="s">
        <v>127</v>
      </c>
      <c r="C47" s="8" t="s">
        <v>48</v>
      </c>
      <c r="D47" s="20" t="s">
        <v>133</v>
      </c>
      <c r="E47" s="20" t="s">
        <v>135</v>
      </c>
      <c r="F47" s="19" t="s">
        <v>138</v>
      </c>
      <c r="G47" s="20">
        <f t="shared" si="0"/>
        <v>2023</v>
      </c>
      <c r="H47" s="21">
        <v>1</v>
      </c>
      <c r="I47" s="22"/>
      <c r="J47" s="22">
        <v>1</v>
      </c>
      <c r="K47" s="22"/>
      <c r="L47" s="21">
        <v>1</v>
      </c>
      <c r="M47" s="21"/>
      <c r="N47" s="23">
        <v>1</v>
      </c>
      <c r="O47" s="17"/>
      <c r="P47" s="24"/>
      <c r="Q47" s="17"/>
      <c r="R47" s="21"/>
      <c r="S47" s="22"/>
      <c r="T47" s="22"/>
      <c r="U47" s="22"/>
      <c r="V47" s="22">
        <v>1</v>
      </c>
      <c r="W47" s="21">
        <v>1</v>
      </c>
      <c r="X47" s="21">
        <v>1</v>
      </c>
      <c r="Y47" s="21">
        <v>1</v>
      </c>
      <c r="Z47" s="22">
        <v>1</v>
      </c>
      <c r="AA47" s="22">
        <v>1</v>
      </c>
      <c r="AB47" s="22"/>
      <c r="AC47" s="20">
        <v>3</v>
      </c>
      <c r="AD47" s="25">
        <v>97</v>
      </c>
      <c r="AE47" s="20"/>
      <c r="AF47" s="25"/>
      <c r="AG47" s="34">
        <f t="shared" si="6"/>
        <v>97</v>
      </c>
      <c r="AH47" s="9"/>
      <c r="AI47" s="29"/>
    </row>
    <row r="48" spans="1:35" ht="25.5" x14ac:dyDescent="0.25">
      <c r="A48" s="18">
        <f t="shared" si="1"/>
        <v>42</v>
      </c>
      <c r="B48" s="87" t="s">
        <v>181</v>
      </c>
      <c r="C48" s="8"/>
      <c r="D48" s="20" t="s">
        <v>134</v>
      </c>
      <c r="E48" s="20" t="s">
        <v>136</v>
      </c>
      <c r="F48" s="19" t="s">
        <v>138</v>
      </c>
      <c r="G48" s="20">
        <f t="shared" si="0"/>
        <v>2023</v>
      </c>
      <c r="H48" s="21"/>
      <c r="I48" s="22"/>
      <c r="J48" s="22">
        <v>1</v>
      </c>
      <c r="K48" s="22"/>
      <c r="L48" s="21">
        <v>1</v>
      </c>
      <c r="M48" s="21">
        <v>1</v>
      </c>
      <c r="N48" s="23"/>
      <c r="O48" s="17"/>
      <c r="P48" s="24"/>
      <c r="Q48" s="17">
        <v>44965</v>
      </c>
      <c r="R48" s="32">
        <v>1</v>
      </c>
      <c r="S48" s="32"/>
      <c r="T48" s="32"/>
      <c r="U48" s="32"/>
      <c r="V48" s="32">
        <v>1</v>
      </c>
      <c r="W48" s="32">
        <v>1</v>
      </c>
      <c r="X48" s="32">
        <v>1</v>
      </c>
      <c r="Y48" s="32">
        <v>1</v>
      </c>
      <c r="Z48" s="32">
        <v>1</v>
      </c>
      <c r="AA48" s="22"/>
      <c r="AB48" s="22"/>
      <c r="AC48" s="20"/>
      <c r="AD48" s="25"/>
      <c r="AE48" s="3">
        <v>5</v>
      </c>
      <c r="AF48" s="4">
        <v>2025</v>
      </c>
      <c r="AG48" s="34">
        <f t="shared" si="6"/>
        <v>2025</v>
      </c>
      <c r="AH48" s="9"/>
      <c r="AI48" s="29"/>
    </row>
    <row r="49" spans="1:35" ht="25.5" x14ac:dyDescent="0.25">
      <c r="A49" s="18">
        <f t="shared" si="1"/>
        <v>43</v>
      </c>
      <c r="B49" s="8" t="s">
        <v>128</v>
      </c>
      <c r="C49" s="8"/>
      <c r="D49" s="20" t="s">
        <v>134</v>
      </c>
      <c r="E49" s="20" t="s">
        <v>136</v>
      </c>
      <c r="F49" s="19" t="s">
        <v>138</v>
      </c>
      <c r="G49" s="20">
        <f t="shared" si="0"/>
        <v>2023</v>
      </c>
      <c r="H49" s="21"/>
      <c r="I49" s="22"/>
      <c r="J49" s="22">
        <v>1</v>
      </c>
      <c r="K49" s="22"/>
      <c r="L49" s="21">
        <v>1</v>
      </c>
      <c r="M49" s="21">
        <v>1</v>
      </c>
      <c r="N49" s="23"/>
      <c r="O49" s="17"/>
      <c r="P49" s="24"/>
      <c r="Q49" s="17">
        <v>44972</v>
      </c>
      <c r="R49" s="33">
        <v>1</v>
      </c>
      <c r="S49" s="33"/>
      <c r="T49" s="33"/>
      <c r="U49" s="33"/>
      <c r="V49" s="33">
        <v>1</v>
      </c>
      <c r="W49" s="33">
        <v>1</v>
      </c>
      <c r="X49" s="33">
        <v>1</v>
      </c>
      <c r="Y49" s="33">
        <v>1</v>
      </c>
      <c r="Z49" s="33">
        <v>1</v>
      </c>
      <c r="AA49" s="22"/>
      <c r="AB49" s="22"/>
      <c r="AC49" s="20"/>
      <c r="AD49" s="25"/>
      <c r="AE49" s="1">
        <v>140</v>
      </c>
      <c r="AF49" s="2">
        <v>2941861</v>
      </c>
      <c r="AG49" s="34">
        <f t="shared" si="6"/>
        <v>2941861</v>
      </c>
      <c r="AH49" s="9" t="s">
        <v>180</v>
      </c>
      <c r="AI49" s="29"/>
    </row>
    <row r="50" spans="1:35" ht="30" customHeight="1" x14ac:dyDescent="0.25">
      <c r="A50" s="18">
        <f t="shared" si="1"/>
        <v>44</v>
      </c>
      <c r="B50" s="8" t="s">
        <v>130</v>
      </c>
      <c r="C50" s="8"/>
      <c r="D50" s="90" t="s">
        <v>134</v>
      </c>
      <c r="E50" s="20" t="s">
        <v>136</v>
      </c>
      <c r="F50" s="19" t="s">
        <v>36</v>
      </c>
      <c r="G50" s="20" t="str">
        <f t="shared" si="0"/>
        <v>-</v>
      </c>
      <c r="H50" s="21"/>
      <c r="I50" s="22"/>
      <c r="J50" s="22"/>
      <c r="K50" s="22">
        <v>1</v>
      </c>
      <c r="L50" s="21"/>
      <c r="M50" s="21"/>
      <c r="N50" s="23"/>
      <c r="O50" s="17"/>
      <c r="P50" s="24"/>
      <c r="Q50" s="17"/>
      <c r="R50" s="21"/>
      <c r="S50" s="22"/>
      <c r="T50" s="22"/>
      <c r="U50" s="22"/>
      <c r="V50" s="22"/>
      <c r="W50" s="21"/>
      <c r="X50" s="21"/>
      <c r="Y50" s="21"/>
      <c r="Z50" s="22"/>
      <c r="AA50" s="22"/>
      <c r="AB50" s="22"/>
      <c r="AC50" s="20"/>
      <c r="AD50" s="25"/>
      <c r="AE50" s="20"/>
      <c r="AF50" s="25"/>
      <c r="AG50" s="34">
        <f t="shared" si="6"/>
        <v>0</v>
      </c>
      <c r="AH50" s="9"/>
      <c r="AI50" s="27" t="s">
        <v>124</v>
      </c>
    </row>
    <row r="51" spans="1:35" ht="30" customHeight="1" x14ac:dyDescent="0.25">
      <c r="A51" s="18">
        <f t="shared" si="1"/>
        <v>45</v>
      </c>
      <c r="B51" s="8" t="s">
        <v>129</v>
      </c>
      <c r="C51" s="8"/>
      <c r="D51" s="20" t="s">
        <v>134</v>
      </c>
      <c r="E51" s="20" t="s">
        <v>136</v>
      </c>
      <c r="F51" s="19" t="s">
        <v>138</v>
      </c>
      <c r="G51" s="20">
        <f t="shared" si="0"/>
        <v>2023</v>
      </c>
      <c r="H51" s="21"/>
      <c r="I51" s="22"/>
      <c r="J51" s="22">
        <v>1</v>
      </c>
      <c r="K51" s="22"/>
      <c r="L51" s="21">
        <v>1</v>
      </c>
      <c r="M51" s="21">
        <v>1</v>
      </c>
      <c r="N51" s="23"/>
      <c r="O51" s="17"/>
      <c r="P51" s="24"/>
      <c r="Q51" s="17"/>
      <c r="R51" s="21">
        <v>1</v>
      </c>
      <c r="S51" s="22"/>
      <c r="T51" s="22"/>
      <c r="U51" s="22"/>
      <c r="V51" s="22">
        <v>1</v>
      </c>
      <c r="W51" s="21">
        <v>1</v>
      </c>
      <c r="X51" s="21">
        <v>1</v>
      </c>
      <c r="Y51" s="21">
        <v>1</v>
      </c>
      <c r="Z51" s="22">
        <v>1</v>
      </c>
      <c r="AA51" s="22">
        <v>1</v>
      </c>
      <c r="AB51" s="22"/>
      <c r="AC51" s="20"/>
      <c r="AD51" s="25"/>
      <c r="AE51" s="20"/>
      <c r="AF51" s="25"/>
      <c r="AG51" s="34"/>
      <c r="AH51" s="9"/>
      <c r="AI51" s="29"/>
    </row>
    <row r="52" spans="1:35" ht="30" customHeight="1" x14ac:dyDescent="0.3">
      <c r="A52" s="18">
        <f t="shared" si="1"/>
        <v>46</v>
      </c>
      <c r="B52" s="35"/>
      <c r="C52" s="29"/>
      <c r="D52" s="20" t="s">
        <v>36</v>
      </c>
      <c r="E52" s="37" t="s">
        <v>36</v>
      </c>
      <c r="F52" s="19" t="s">
        <v>36</v>
      </c>
      <c r="G52" s="20" t="str">
        <f t="shared" si="0"/>
        <v>-</v>
      </c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</row>
    <row r="53" spans="1:35" ht="30" customHeight="1" x14ac:dyDescent="0.3">
      <c r="A53" s="18">
        <f t="shared" si="1"/>
        <v>47</v>
      </c>
      <c r="B53" s="35"/>
      <c r="C53" s="29"/>
      <c r="D53" s="20" t="s">
        <v>36</v>
      </c>
      <c r="E53" s="37" t="s">
        <v>36</v>
      </c>
      <c r="F53" s="19" t="s">
        <v>36</v>
      </c>
      <c r="G53" s="20" t="str">
        <f t="shared" si="0"/>
        <v>-</v>
      </c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</row>
    <row r="54" spans="1:35" ht="30" customHeight="1" x14ac:dyDescent="0.3">
      <c r="A54" s="18">
        <f t="shared" si="1"/>
        <v>48</v>
      </c>
      <c r="B54" s="35"/>
      <c r="C54" s="29"/>
      <c r="D54" s="20" t="s">
        <v>36</v>
      </c>
      <c r="E54" s="37" t="s">
        <v>36</v>
      </c>
      <c r="F54" s="19" t="s">
        <v>36</v>
      </c>
      <c r="G54" s="20" t="str">
        <f t="shared" si="0"/>
        <v>-</v>
      </c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</row>
    <row r="55" spans="1:35" ht="30" customHeight="1" x14ac:dyDescent="0.3">
      <c r="A55" s="18">
        <f t="shared" si="1"/>
        <v>49</v>
      </c>
      <c r="B55" s="35"/>
      <c r="C55" s="29"/>
      <c r="D55" s="20" t="s">
        <v>36</v>
      </c>
      <c r="E55" s="37" t="s">
        <v>36</v>
      </c>
      <c r="F55" s="19" t="s">
        <v>36</v>
      </c>
      <c r="G55" s="20" t="str">
        <f t="shared" si="0"/>
        <v>-</v>
      </c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</row>
    <row r="56" spans="1:35" ht="30" customHeight="1" x14ac:dyDescent="0.3">
      <c r="A56" s="18">
        <f t="shared" si="1"/>
        <v>50</v>
      </c>
      <c r="B56" s="35"/>
      <c r="C56" s="29"/>
      <c r="D56" s="20" t="s">
        <v>36</v>
      </c>
      <c r="E56" s="37" t="s">
        <v>36</v>
      </c>
      <c r="F56" s="19" t="s">
        <v>36</v>
      </c>
      <c r="G56" s="20" t="str">
        <f t="shared" si="0"/>
        <v>-</v>
      </c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</row>
    <row r="57" spans="1:35" ht="30" customHeight="1" x14ac:dyDescent="0.3">
      <c r="A57" s="18">
        <f t="shared" si="1"/>
        <v>51</v>
      </c>
      <c r="B57" s="35"/>
      <c r="C57" s="29"/>
      <c r="D57" s="20" t="s">
        <v>36</v>
      </c>
      <c r="E57" s="37" t="s">
        <v>36</v>
      </c>
      <c r="F57" s="19" t="s">
        <v>36</v>
      </c>
      <c r="G57" s="20" t="str">
        <f t="shared" si="0"/>
        <v>-</v>
      </c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</row>
    <row r="58" spans="1:35" ht="30" customHeight="1" x14ac:dyDescent="0.3">
      <c r="A58" s="18">
        <f t="shared" si="1"/>
        <v>52</v>
      </c>
      <c r="B58" s="35"/>
      <c r="C58" s="29"/>
      <c r="D58" s="20" t="s">
        <v>36</v>
      </c>
      <c r="E58" s="37" t="s">
        <v>36</v>
      </c>
      <c r="F58" s="19" t="s">
        <v>36</v>
      </c>
      <c r="G58" s="20" t="str">
        <f t="shared" si="0"/>
        <v>-</v>
      </c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</row>
    <row r="59" spans="1:35" ht="30" customHeight="1" x14ac:dyDescent="0.3">
      <c r="A59" s="18">
        <f t="shared" si="1"/>
        <v>53</v>
      </c>
      <c r="B59" s="35"/>
      <c r="C59" s="29"/>
      <c r="D59" s="20" t="s">
        <v>36</v>
      </c>
      <c r="E59" s="37" t="s">
        <v>36</v>
      </c>
      <c r="F59" s="19" t="s">
        <v>36</v>
      </c>
      <c r="G59" s="20" t="str">
        <f t="shared" si="0"/>
        <v>-</v>
      </c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</row>
    <row r="60" spans="1:35" ht="30" customHeight="1" x14ac:dyDescent="0.3">
      <c r="A60" s="18">
        <f t="shared" si="1"/>
        <v>54</v>
      </c>
      <c r="B60" s="35"/>
      <c r="C60" s="29"/>
      <c r="D60" s="20" t="s">
        <v>36</v>
      </c>
      <c r="E60" s="37" t="s">
        <v>36</v>
      </c>
      <c r="F60" s="19" t="s">
        <v>36</v>
      </c>
      <c r="G60" s="20" t="str">
        <f t="shared" si="0"/>
        <v>-</v>
      </c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</row>
    <row r="61" spans="1:35" ht="30" customHeight="1" x14ac:dyDescent="0.3">
      <c r="A61" s="18">
        <f t="shared" si="1"/>
        <v>55</v>
      </c>
      <c r="B61" s="35"/>
      <c r="C61" s="29"/>
      <c r="D61" s="20" t="s">
        <v>36</v>
      </c>
      <c r="E61" s="37" t="s">
        <v>36</v>
      </c>
      <c r="F61" s="19" t="s">
        <v>36</v>
      </c>
      <c r="G61" s="20" t="str">
        <f t="shared" si="0"/>
        <v>-</v>
      </c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</row>
    <row r="62" spans="1:35" ht="30" customHeight="1" x14ac:dyDescent="0.3">
      <c r="A62" s="18">
        <f t="shared" si="1"/>
        <v>56</v>
      </c>
      <c r="B62" s="35"/>
      <c r="C62" s="29"/>
      <c r="D62" s="20" t="s">
        <v>36</v>
      </c>
      <c r="E62" s="37" t="s">
        <v>36</v>
      </c>
      <c r="F62" s="19" t="s">
        <v>36</v>
      </c>
      <c r="G62" s="20" t="str">
        <f t="shared" si="0"/>
        <v>-</v>
      </c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ht="30" customHeight="1" x14ac:dyDescent="0.3">
      <c r="A63" s="18">
        <f t="shared" si="1"/>
        <v>57</v>
      </c>
      <c r="B63" s="35"/>
      <c r="C63" s="29"/>
      <c r="D63" s="20" t="s">
        <v>36</v>
      </c>
      <c r="E63" s="37" t="s">
        <v>36</v>
      </c>
      <c r="F63" s="19" t="s">
        <v>36</v>
      </c>
      <c r="G63" s="20" t="str">
        <f t="shared" si="0"/>
        <v>-</v>
      </c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1:35" ht="30" customHeight="1" x14ac:dyDescent="0.3">
      <c r="A64" s="18">
        <f t="shared" si="1"/>
        <v>58</v>
      </c>
      <c r="B64" s="35"/>
      <c r="C64" s="29"/>
      <c r="D64" s="20" t="s">
        <v>36</v>
      </c>
      <c r="E64" s="37" t="s">
        <v>36</v>
      </c>
      <c r="F64" s="19" t="s">
        <v>36</v>
      </c>
      <c r="G64" s="20" t="str">
        <f t="shared" si="0"/>
        <v>-</v>
      </c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30" customHeight="1" x14ac:dyDescent="0.3">
      <c r="A65" s="18">
        <f t="shared" si="1"/>
        <v>59</v>
      </c>
      <c r="B65" s="35"/>
      <c r="C65" s="29"/>
      <c r="D65" s="20" t="s">
        <v>36</v>
      </c>
      <c r="E65" s="37" t="s">
        <v>36</v>
      </c>
      <c r="F65" s="19" t="s">
        <v>36</v>
      </c>
      <c r="G65" s="20" t="str">
        <f t="shared" si="0"/>
        <v>-</v>
      </c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ht="30" customHeight="1" x14ac:dyDescent="0.3">
      <c r="A66" s="18">
        <f t="shared" si="1"/>
        <v>60</v>
      </c>
      <c r="B66" s="35"/>
      <c r="C66" s="29"/>
      <c r="D66" s="20" t="s">
        <v>36</v>
      </c>
      <c r="E66" s="37" t="s">
        <v>36</v>
      </c>
      <c r="F66" s="19" t="s">
        <v>36</v>
      </c>
      <c r="G66" s="20" t="str">
        <f t="shared" si="0"/>
        <v>-</v>
      </c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8" spans="1:35" ht="15" customHeight="1" x14ac:dyDescent="0.3">
      <c r="F68" s="5"/>
      <c r="G68" s="5"/>
    </row>
    <row r="69" spans="1:35" ht="15" customHeight="1" x14ac:dyDescent="0.3">
      <c r="F69" s="5"/>
      <c r="G69" s="5"/>
    </row>
    <row r="70" spans="1:35" ht="15" customHeight="1" x14ac:dyDescent="0.25">
      <c r="A70" s="169" t="s">
        <v>162</v>
      </c>
      <c r="B70" s="169"/>
      <c r="C70" s="169"/>
      <c r="D70" s="169"/>
      <c r="E70" s="169"/>
      <c r="F70" s="5"/>
      <c r="G70" s="5"/>
    </row>
    <row r="71" spans="1:35" ht="15" customHeight="1" x14ac:dyDescent="0.3">
      <c r="F71" s="5"/>
      <c r="G71" s="5"/>
    </row>
    <row r="72" spans="1:35" ht="19.899999999999999" customHeight="1" x14ac:dyDescent="0.25">
      <c r="A72" s="65" t="s">
        <v>0</v>
      </c>
      <c r="B72" s="70" t="s">
        <v>148</v>
      </c>
      <c r="C72" s="71" t="s">
        <v>147</v>
      </c>
      <c r="D72" s="65" t="s">
        <v>146</v>
      </c>
      <c r="E72" s="65" t="s">
        <v>155</v>
      </c>
      <c r="F72" s="5"/>
      <c r="G72" s="5"/>
    </row>
    <row r="73" spans="1:35" ht="19.899999999999999" customHeight="1" x14ac:dyDescent="0.25">
      <c r="A73" s="40" t="s">
        <v>145</v>
      </c>
      <c r="B73" s="176" t="s">
        <v>144</v>
      </c>
      <c r="C73" s="176"/>
      <c r="D73" s="176"/>
      <c r="E73" s="176"/>
      <c r="F73" s="5"/>
      <c r="G73" s="5"/>
    </row>
    <row r="74" spans="1:35" ht="19.899999999999999" customHeight="1" x14ac:dyDescent="0.3">
      <c r="A74" s="36">
        <v>1</v>
      </c>
      <c r="B74" s="35" t="s">
        <v>141</v>
      </c>
      <c r="C74" s="39">
        <f>COUNTIF($D$5:$D$66,"INDIKATIF")</f>
        <v>32</v>
      </c>
      <c r="D74" s="37" t="s">
        <v>140</v>
      </c>
      <c r="E74" s="168">
        <f>SUM(C74:C76)</f>
        <v>47</v>
      </c>
      <c r="F74" s="5"/>
      <c r="G74" s="5"/>
    </row>
    <row r="75" spans="1:35" ht="19.899999999999999" customHeight="1" x14ac:dyDescent="0.3">
      <c r="A75" s="36">
        <f>A74+1</f>
        <v>2</v>
      </c>
      <c r="B75" s="35" t="s">
        <v>142</v>
      </c>
      <c r="C75" s="39">
        <f>COUNTIF($D$5:$D$66,"LUAR INDIKATIF")</f>
        <v>11</v>
      </c>
      <c r="D75" s="37" t="s">
        <v>140</v>
      </c>
      <c r="E75" s="168"/>
      <c r="F75" s="5"/>
      <c r="G75" s="5"/>
    </row>
    <row r="76" spans="1:35" ht="19.899999999999999" customHeight="1" x14ac:dyDescent="0.3">
      <c r="A76" s="36">
        <f>A75+1</f>
        <v>3</v>
      </c>
      <c r="B76" s="35" t="s">
        <v>134</v>
      </c>
      <c r="C76" s="39">
        <f>COUNTIF($D$5:$D$66,"ASET PEMDA")</f>
        <v>4</v>
      </c>
      <c r="D76" s="37" t="s">
        <v>143</v>
      </c>
      <c r="E76" s="168"/>
      <c r="F76" s="5"/>
      <c r="G76" s="5"/>
    </row>
    <row r="77" spans="1:35" ht="19.899999999999999" customHeight="1" x14ac:dyDescent="0.25">
      <c r="A77" s="40" t="s">
        <v>149</v>
      </c>
      <c r="B77" s="176" t="s">
        <v>150</v>
      </c>
      <c r="C77" s="176"/>
      <c r="D77" s="176"/>
      <c r="E77" s="176"/>
      <c r="F77" s="5"/>
      <c r="G77" s="5"/>
    </row>
    <row r="78" spans="1:35" ht="19.899999999999999" customHeight="1" x14ac:dyDescent="0.3">
      <c r="A78" s="36">
        <v>1</v>
      </c>
      <c r="B78" s="35" t="s">
        <v>154</v>
      </c>
      <c r="C78" s="41">
        <f>COUNT($R$5:$R$66)</f>
        <v>35</v>
      </c>
      <c r="D78" s="37" t="s">
        <v>152</v>
      </c>
      <c r="E78" s="168">
        <f>SUM(C78:C79)</f>
        <v>36</v>
      </c>
      <c r="F78" s="5"/>
      <c r="G78" s="5"/>
    </row>
    <row r="79" spans="1:35" ht="19.899999999999999" customHeight="1" x14ac:dyDescent="0.3">
      <c r="A79" s="36">
        <v>2</v>
      </c>
      <c r="B79" s="35" t="s">
        <v>151</v>
      </c>
      <c r="C79" s="41">
        <f>COUNT($U$5:$U$66)</f>
        <v>1</v>
      </c>
      <c r="D79" s="37" t="s">
        <v>152</v>
      </c>
      <c r="E79" s="168"/>
    </row>
    <row r="80" spans="1:35" ht="19.899999999999999" customHeight="1" x14ac:dyDescent="0.25">
      <c r="A80" s="40" t="s">
        <v>156</v>
      </c>
      <c r="B80" s="176" t="s">
        <v>157</v>
      </c>
      <c r="C80" s="176"/>
      <c r="D80" s="176"/>
      <c r="E80" s="176"/>
    </row>
    <row r="81" spans="1:7" ht="19.899999999999999" customHeight="1" x14ac:dyDescent="0.3">
      <c r="A81" s="36">
        <v>1</v>
      </c>
      <c r="B81" s="35" t="s">
        <v>158</v>
      </c>
      <c r="C81" s="41">
        <f>COUNT($O$5:$O$66)</f>
        <v>24</v>
      </c>
      <c r="D81" s="37" t="s">
        <v>152</v>
      </c>
      <c r="E81" s="168">
        <f>SUM(C81:C82)</f>
        <v>25</v>
      </c>
    </row>
    <row r="82" spans="1:7" ht="19.899999999999999" customHeight="1" x14ac:dyDescent="0.3">
      <c r="A82" s="36">
        <v>2</v>
      </c>
      <c r="B82" s="35" t="s">
        <v>151</v>
      </c>
      <c r="C82" s="41">
        <f>COUNT($U$5:$U$66)</f>
        <v>1</v>
      </c>
      <c r="D82" s="37" t="s">
        <v>152</v>
      </c>
      <c r="E82" s="168"/>
    </row>
    <row r="83" spans="1:7" ht="15" customHeight="1" x14ac:dyDescent="0.25">
      <c r="A83" s="40" t="s">
        <v>159</v>
      </c>
      <c r="B83" s="176" t="s">
        <v>160</v>
      </c>
      <c r="C83" s="176"/>
      <c r="D83" s="176"/>
      <c r="E83" s="176"/>
    </row>
    <row r="84" spans="1:7" ht="15" customHeight="1" x14ac:dyDescent="0.3">
      <c r="A84" s="36">
        <v>1</v>
      </c>
      <c r="B84" s="35" t="s">
        <v>141</v>
      </c>
      <c r="C84" s="41">
        <f>COUNTIFS($D$5:$D$66,"INDIKATIF",$F$5:$F$66,"TAHAP 1")</f>
        <v>16</v>
      </c>
      <c r="D84" s="37" t="s">
        <v>140</v>
      </c>
      <c r="E84" s="168">
        <f>SUM(C84:C85)</f>
        <v>18</v>
      </c>
    </row>
    <row r="85" spans="1:7" ht="15" customHeight="1" x14ac:dyDescent="0.3">
      <c r="A85" s="36">
        <v>2</v>
      </c>
      <c r="B85" s="35" t="s">
        <v>142</v>
      </c>
      <c r="C85" s="41">
        <f>COUNTIFS($D$5:$D$66,"LUAR INDIKATIF",$F$5:$F$66,"TAHAP 1")</f>
        <v>2</v>
      </c>
      <c r="D85" s="37" t="s">
        <v>140</v>
      </c>
      <c r="E85" s="168"/>
    </row>
    <row r="86" spans="1:7" ht="15" customHeight="1" x14ac:dyDescent="0.25">
      <c r="A86" s="40" t="s">
        <v>163</v>
      </c>
      <c r="B86" s="176" t="s">
        <v>161</v>
      </c>
      <c r="C86" s="176"/>
      <c r="D86" s="176"/>
      <c r="E86" s="176"/>
    </row>
    <row r="87" spans="1:7" ht="15" customHeight="1" x14ac:dyDescent="0.3">
      <c r="A87" s="36">
        <v>1</v>
      </c>
      <c r="B87" s="35" t="s">
        <v>141</v>
      </c>
      <c r="C87" s="41">
        <f>COUNTIFS($D$5:$D$66,"INDIKATIF",$F$5:$F$66,"TAHAP 2")</f>
        <v>8</v>
      </c>
      <c r="D87" s="37" t="s">
        <v>140</v>
      </c>
      <c r="E87" s="168">
        <f>SUM(C87:C89)</f>
        <v>18</v>
      </c>
    </row>
    <row r="88" spans="1:7" ht="15" customHeight="1" x14ac:dyDescent="0.3">
      <c r="A88" s="36">
        <f>A87+1</f>
        <v>2</v>
      </c>
      <c r="B88" s="35" t="s">
        <v>142</v>
      </c>
      <c r="C88" s="41">
        <f>COUNTIFS($D$5:$D$66,"LUAR INDIKATIF",$F$5:$F$66,"TAHAP 2")</f>
        <v>7</v>
      </c>
      <c r="D88" s="37" t="s">
        <v>140</v>
      </c>
      <c r="E88" s="168"/>
    </row>
    <row r="89" spans="1:7" ht="15" customHeight="1" x14ac:dyDescent="0.3">
      <c r="A89" s="36">
        <f>A88+1</f>
        <v>3</v>
      </c>
      <c r="B89" s="35" t="s">
        <v>134</v>
      </c>
      <c r="C89" s="41">
        <f>COUNTIFS($D$5:$D$66,"ASET PEMDA",$F$5:$F$66,"TAHAP 2")</f>
        <v>3</v>
      </c>
      <c r="D89" s="37" t="s">
        <v>143</v>
      </c>
      <c r="E89" s="168"/>
    </row>
    <row r="90" spans="1:7" ht="15" customHeight="1" x14ac:dyDescent="0.3">
      <c r="A90" s="43"/>
      <c r="B90" s="44"/>
      <c r="C90" s="45"/>
      <c r="D90" s="46"/>
      <c r="E90" s="47"/>
    </row>
    <row r="91" spans="1:7" ht="15" customHeight="1" x14ac:dyDescent="0.3">
      <c r="A91" s="43"/>
      <c r="B91" s="44"/>
      <c r="C91" s="45"/>
      <c r="D91" s="46"/>
      <c r="E91" s="47"/>
    </row>
    <row r="92" spans="1:7" ht="15" customHeight="1" x14ac:dyDescent="0.3">
      <c r="A92" s="43"/>
      <c r="B92" s="44"/>
      <c r="C92" s="45"/>
      <c r="D92" s="46"/>
      <c r="E92" s="47"/>
    </row>
    <row r="93" spans="1:7" ht="15" customHeight="1" x14ac:dyDescent="0.25">
      <c r="A93" s="53" t="s">
        <v>164</v>
      </c>
      <c r="B93" s="177" t="s">
        <v>165</v>
      </c>
      <c r="C93" s="177"/>
      <c r="D93" s="177"/>
      <c r="E93" s="177"/>
    </row>
    <row r="94" spans="1:7" ht="15" customHeight="1" x14ac:dyDescent="0.25">
      <c r="A94" s="65" t="s">
        <v>172</v>
      </c>
      <c r="B94" s="66" t="s">
        <v>137</v>
      </c>
      <c r="C94" s="67" t="s">
        <v>167</v>
      </c>
      <c r="D94" s="68" t="s">
        <v>168</v>
      </c>
      <c r="E94" s="69" t="s">
        <v>169</v>
      </c>
      <c r="F94" s="69" t="s">
        <v>170</v>
      </c>
      <c r="G94" s="65" t="s">
        <v>171</v>
      </c>
    </row>
    <row r="95" spans="1:7" ht="15" customHeight="1" x14ac:dyDescent="0.25">
      <c r="A95" s="48">
        <v>1</v>
      </c>
      <c r="B95" s="49" t="s">
        <v>141</v>
      </c>
      <c r="C95" s="50"/>
      <c r="D95" s="51"/>
      <c r="E95" s="48"/>
      <c r="F95" s="48"/>
      <c r="G95" s="42"/>
    </row>
    <row r="96" spans="1:7" ht="15" customHeight="1" x14ac:dyDescent="0.3">
      <c r="A96" s="36" t="s">
        <v>175</v>
      </c>
      <c r="B96" s="35" t="s">
        <v>117</v>
      </c>
      <c r="C96" s="41">
        <f>SUMIFS($AC$5:$AC$66,$D$5:$D$66,"INDIKATIF",$F$5:$F$66,"TAHAP 1")</f>
        <v>307</v>
      </c>
      <c r="D96" s="52">
        <f>SUMIFS($AD$5:$AD$66,$D$5:$D$66,"INDIKATIF",$F$5:$F$66,"TAHAP 1")</f>
        <v>173457</v>
      </c>
      <c r="E96" s="178">
        <f>SUM(D96:D97)</f>
        <v>372028</v>
      </c>
      <c r="F96" s="178">
        <f>E96/10000</f>
        <v>37.202800000000003</v>
      </c>
      <c r="G96" s="179" t="s">
        <v>166</v>
      </c>
    </row>
    <row r="97" spans="1:10" ht="15" customHeight="1" x14ac:dyDescent="0.3">
      <c r="A97" s="36" t="s">
        <v>176</v>
      </c>
      <c r="B97" s="35" t="s">
        <v>118</v>
      </c>
      <c r="C97" s="41">
        <f>SUMIFS($AE$5:$AE$66,$D$5:$D$66,"INDIKATIF",$F$5:$F$66,"TAHAP 1")</f>
        <v>45</v>
      </c>
      <c r="D97" s="52">
        <f>SUMIFS($AF$5:$AF$66,$D$5:$D$66,"INDIKATIF",$F$5:$F$66,"TAHAP 1")</f>
        <v>198571</v>
      </c>
      <c r="E97" s="178"/>
      <c r="F97" s="178"/>
      <c r="G97" s="179"/>
    </row>
    <row r="98" spans="1:10" ht="15" customHeight="1" x14ac:dyDescent="0.25">
      <c r="A98" s="48">
        <v>2</v>
      </c>
      <c r="B98" s="49" t="s">
        <v>142</v>
      </c>
      <c r="C98" s="50"/>
      <c r="D98" s="51"/>
      <c r="E98" s="48"/>
      <c r="F98" s="48"/>
      <c r="G98" s="42"/>
    </row>
    <row r="99" spans="1:10" ht="15" customHeight="1" x14ac:dyDescent="0.3">
      <c r="A99" s="36" t="s">
        <v>175</v>
      </c>
      <c r="B99" s="35" t="s">
        <v>117</v>
      </c>
      <c r="C99" s="41">
        <f>SUMIFS($AC$5:$AC$66,$D$5:$D$66,"LUAR INDIKATIF",$F$5:$F$66,"TAHAP 1")</f>
        <v>16</v>
      </c>
      <c r="D99" s="52">
        <f>SUMIFS($AD$5:$AD$66,$D$5:$D$66,"LUAR INDIKATIF",$F$5:$F$66,"TAHAP 1")</f>
        <v>8738</v>
      </c>
      <c r="E99" s="178">
        <f>SUM(D99:D100)</f>
        <v>36614.75</v>
      </c>
      <c r="F99" s="178">
        <f>E99/10000</f>
        <v>3.6614749999999998</v>
      </c>
      <c r="G99" s="179"/>
    </row>
    <row r="100" spans="1:10" ht="15" customHeight="1" x14ac:dyDescent="0.3">
      <c r="A100" s="36" t="s">
        <v>176</v>
      </c>
      <c r="B100" s="35" t="s">
        <v>118</v>
      </c>
      <c r="C100" s="41">
        <f>SUMIFS($AE$5:$AE$66,$D$5:$D$66,"LUAR INDIKATIF",$F$5:$F$66,"TAHAP 1")</f>
        <v>17</v>
      </c>
      <c r="D100" s="52">
        <f>SUMIFS($AF$5:$AF$66,$D$5:$D$66,"LUAR INDIKATIF",$F$5:$F$66,"TAHAP 1")</f>
        <v>27876.75</v>
      </c>
      <c r="E100" s="178"/>
      <c r="F100" s="178"/>
      <c r="G100" s="179"/>
    </row>
    <row r="101" spans="1:10" ht="15" customHeight="1" x14ac:dyDescent="0.25">
      <c r="A101" s="180" t="s">
        <v>174</v>
      </c>
      <c r="B101" s="180"/>
      <c r="C101" s="180"/>
      <c r="D101" s="54">
        <f>SUM(D96:D100)</f>
        <v>408642.75</v>
      </c>
      <c r="E101" s="54">
        <f t="shared" ref="E101:F101" si="7">SUM(E96:E100)</f>
        <v>408642.75</v>
      </c>
      <c r="F101" s="54">
        <f t="shared" si="7"/>
        <v>40.864275000000006</v>
      </c>
      <c r="G101" s="48"/>
    </row>
    <row r="102" spans="1:10" ht="15" customHeight="1" x14ac:dyDescent="0.25">
      <c r="A102" s="40" t="s">
        <v>173</v>
      </c>
      <c r="B102" s="55" t="s">
        <v>138</v>
      </c>
      <c r="C102" s="50"/>
      <c r="D102" s="51"/>
      <c r="E102" s="48"/>
      <c r="F102" s="48"/>
      <c r="G102" s="42"/>
    </row>
    <row r="103" spans="1:10" ht="15" customHeight="1" x14ac:dyDescent="0.25">
      <c r="A103" s="48">
        <v>1</v>
      </c>
      <c r="B103" s="49" t="s">
        <v>141</v>
      </c>
      <c r="C103" s="50"/>
      <c r="D103" s="51"/>
      <c r="E103" s="48"/>
      <c r="F103" s="48"/>
      <c r="G103" s="42"/>
    </row>
    <row r="104" spans="1:10" ht="15" customHeight="1" x14ac:dyDescent="0.3">
      <c r="A104" s="36" t="s">
        <v>175</v>
      </c>
      <c r="B104" s="35" t="s">
        <v>117</v>
      </c>
      <c r="C104" s="41">
        <f>SUMIFS($AC$5:$AC$66,$D$5:$D$66,"INDIKATIF",$F$5:$F$66,"TAHAP 2")</f>
        <v>540</v>
      </c>
      <c r="D104" s="52">
        <f>SUMIFS($AD$5:$AD$66,$D$5:$D$66,"INDIKATIF",$F$5:$F$66,"TAHAP 2")</f>
        <v>183316</v>
      </c>
      <c r="E104" s="178">
        <f>SUM(D104:D105)</f>
        <v>478666.5</v>
      </c>
      <c r="F104" s="178">
        <f>E104/10000</f>
        <v>47.86665</v>
      </c>
      <c r="G104" s="179"/>
    </row>
    <row r="105" spans="1:10" ht="15" customHeight="1" x14ac:dyDescent="0.3">
      <c r="A105" s="36" t="s">
        <v>176</v>
      </c>
      <c r="B105" s="35" t="s">
        <v>118</v>
      </c>
      <c r="C105" s="41">
        <f>SUMIFS($AE$5:$AE$66,$D$5:$D$66,"INDIKATIF",$F$5:$F$66,"TAHAP 2")</f>
        <v>52</v>
      </c>
      <c r="D105" s="52">
        <f>SUMIFS($AF$5:$AF$66,$D$5:$D$66,"INDIKATIF",$F$5:$F$66,"TAHAP 2")</f>
        <v>295350.5</v>
      </c>
      <c r="E105" s="178"/>
      <c r="F105" s="178"/>
      <c r="G105" s="179"/>
      <c r="I105" s="56"/>
      <c r="J105" s="56"/>
    </row>
    <row r="106" spans="1:10" ht="15" customHeight="1" x14ac:dyDescent="0.25">
      <c r="A106" s="48">
        <v>2</v>
      </c>
      <c r="B106" s="49" t="s">
        <v>142</v>
      </c>
      <c r="C106" s="50"/>
      <c r="D106" s="51"/>
      <c r="E106" s="48"/>
      <c r="F106" s="48"/>
      <c r="G106" s="42"/>
    </row>
    <row r="107" spans="1:10" ht="15" customHeight="1" x14ac:dyDescent="0.3">
      <c r="A107" s="36" t="s">
        <v>175</v>
      </c>
      <c r="B107" s="35" t="s">
        <v>117</v>
      </c>
      <c r="C107" s="41">
        <f>SUMIFS($AC$5:$AC$66,$D$5:$D$66,"LUAR INDIKATIF",$F$5:$F$66,"TAHAP 2")</f>
        <v>42</v>
      </c>
      <c r="D107" s="52">
        <f>SUMIFS($AD$5:$AD$66,$D$5:$D$66,"LUAR INDIKATIF",$F$5:$F$66,"TAHAP 2")</f>
        <v>36709</v>
      </c>
      <c r="E107" s="178">
        <f>SUM(D107:D108)</f>
        <v>220933</v>
      </c>
      <c r="F107" s="178">
        <f>E107/10000</f>
        <v>22.093299999999999</v>
      </c>
      <c r="G107" s="179"/>
    </row>
    <row r="108" spans="1:10" ht="15" customHeight="1" x14ac:dyDescent="0.3">
      <c r="A108" s="36" t="s">
        <v>176</v>
      </c>
      <c r="B108" s="35" t="s">
        <v>118</v>
      </c>
      <c r="C108" s="41">
        <f>SUMIFS($AE$5:$AE$66,$D$5:$D$66,"LUAR INDIKATIF",$F$5:$F$66,"TAHAP 2")</f>
        <v>22</v>
      </c>
      <c r="D108" s="52">
        <f>SUMIFS($AF$5:$AF$66,$D$5:$D$66,"LUAR INDIKATIF",$F$5:$F$66,"TAHAP 2")</f>
        <v>184224</v>
      </c>
      <c r="E108" s="178"/>
      <c r="F108" s="178"/>
      <c r="G108" s="179"/>
    </row>
    <row r="109" spans="1:10" ht="15" customHeight="1" x14ac:dyDescent="0.25">
      <c r="A109" s="48">
        <v>3</v>
      </c>
      <c r="B109" s="49" t="s">
        <v>134</v>
      </c>
      <c r="C109" s="41"/>
      <c r="D109" s="52"/>
      <c r="E109" s="57"/>
      <c r="F109" s="57"/>
      <c r="G109" s="36"/>
    </row>
    <row r="110" spans="1:10" ht="15" customHeight="1" x14ac:dyDescent="0.3">
      <c r="A110" s="36" t="s">
        <v>175</v>
      </c>
      <c r="B110" s="35" t="s">
        <v>118</v>
      </c>
      <c r="C110" s="41">
        <f>SUMIFS($AE$5:$AE$66,$D$5:$D$66,"ASET PEMDA",$F$5:$F$66,"TAHAP 2")</f>
        <v>145</v>
      </c>
      <c r="D110" s="52">
        <f>SUMIFS($AF$5:$AF$66,$D$5:$D$66,"ASET PEMDA",$F$5:$F$66,"TAHAP 2")</f>
        <v>2943886</v>
      </c>
      <c r="E110" s="57">
        <f>D110</f>
        <v>2943886</v>
      </c>
      <c r="F110" s="57">
        <f>E110/10000</f>
        <v>294.3886</v>
      </c>
      <c r="G110" s="36"/>
    </row>
    <row r="111" spans="1:10" ht="15" customHeight="1" x14ac:dyDescent="0.25">
      <c r="A111" s="180" t="s">
        <v>174</v>
      </c>
      <c r="B111" s="180"/>
      <c r="C111" s="180"/>
      <c r="D111" s="54">
        <f>SUM(D104:D108)</f>
        <v>699599.5</v>
      </c>
      <c r="E111" s="54">
        <f>SUM(E104:E110)</f>
        <v>3643485.5</v>
      </c>
      <c r="F111" s="54">
        <f>SUM(F104:F110)</f>
        <v>364.34854999999999</v>
      </c>
      <c r="G111" s="48"/>
    </row>
    <row r="112" spans="1:10" ht="15" customHeight="1" x14ac:dyDescent="0.25">
      <c r="A112" s="180" t="s">
        <v>177</v>
      </c>
      <c r="B112" s="180"/>
      <c r="C112" s="180"/>
      <c r="D112" s="54">
        <f>D101+D111</f>
        <v>1108242.25</v>
      </c>
      <c r="E112" s="54">
        <f t="shared" ref="E112:F112" si="8">E101+E111</f>
        <v>4052128.25</v>
      </c>
      <c r="F112" s="54">
        <f t="shared" si="8"/>
        <v>405.21282500000001</v>
      </c>
      <c r="G112" s="48"/>
    </row>
  </sheetData>
  <autoFilter ref="A2:AI66">
    <filterColumn colId="7" showButton="0"/>
    <filterColumn colId="9" showButton="0"/>
    <filterColumn colId="17" showButton="0"/>
    <filterColumn colId="18" showButton="0"/>
    <filterColumn colId="19" showButton="0"/>
    <filterColumn colId="28" showButton="0"/>
    <filterColumn colId="29" showButton="0"/>
    <filterColumn colId="30" showButton="0"/>
    <sortState ref="A39:AH39">
      <sortCondition descending="1" ref="A2:A64"/>
    </sortState>
  </autoFilter>
  <mergeCells count="65">
    <mergeCell ref="E107:E108"/>
    <mergeCell ref="F107:F108"/>
    <mergeCell ref="G107:G108"/>
    <mergeCell ref="A111:C111"/>
    <mergeCell ref="A112:C112"/>
    <mergeCell ref="E99:E100"/>
    <mergeCell ref="F99:F100"/>
    <mergeCell ref="G99:G100"/>
    <mergeCell ref="A101:C101"/>
    <mergeCell ref="E104:E105"/>
    <mergeCell ref="F104:F105"/>
    <mergeCell ref="G104:G105"/>
    <mergeCell ref="B80:E80"/>
    <mergeCell ref="B93:E93"/>
    <mergeCell ref="E96:E97"/>
    <mergeCell ref="F96:F97"/>
    <mergeCell ref="G96:G97"/>
    <mergeCell ref="B83:E83"/>
    <mergeCell ref="E84:E85"/>
    <mergeCell ref="B86:E86"/>
    <mergeCell ref="E87:E89"/>
    <mergeCell ref="H3:H4"/>
    <mergeCell ref="E74:E76"/>
    <mergeCell ref="B73:E73"/>
    <mergeCell ref="B77:E77"/>
    <mergeCell ref="E78:E79"/>
    <mergeCell ref="I3:I4"/>
    <mergeCell ref="E81:E82"/>
    <mergeCell ref="A70:E70"/>
    <mergeCell ref="AI2:AI4"/>
    <mergeCell ref="C2:C4"/>
    <mergeCell ref="R2:U2"/>
    <mergeCell ref="U3:U4"/>
    <mergeCell ref="AG2:AG4"/>
    <mergeCell ref="D2:D4"/>
    <mergeCell ref="A2:A4"/>
    <mergeCell ref="B2:B4"/>
    <mergeCell ref="J3:J4"/>
    <mergeCell ref="K3:K4"/>
    <mergeCell ref="AA2:AA4"/>
    <mergeCell ref="Y2:Y4"/>
    <mergeCell ref="J2:K2"/>
    <mergeCell ref="AH2:AH4"/>
    <mergeCell ref="N2:N4"/>
    <mergeCell ref="A1:AH1"/>
    <mergeCell ref="F2:F4"/>
    <mergeCell ref="E2:E4"/>
    <mergeCell ref="G2:G4"/>
    <mergeCell ref="P2:P4"/>
    <mergeCell ref="S3:S4"/>
    <mergeCell ref="AC3:AD3"/>
    <mergeCell ref="AC2:AF2"/>
    <mergeCell ref="L2:L4"/>
    <mergeCell ref="H2:I2"/>
    <mergeCell ref="R3:R4"/>
    <mergeCell ref="Q2:Q4"/>
    <mergeCell ref="W2:W4"/>
    <mergeCell ref="V2:V4"/>
    <mergeCell ref="M2:M4"/>
    <mergeCell ref="O2:O4"/>
    <mergeCell ref="Z2:Z4"/>
    <mergeCell ref="X2:X4"/>
    <mergeCell ref="AE3:AF3"/>
    <mergeCell ref="T3:T4"/>
    <mergeCell ref="AB2:AB4"/>
  </mergeCells>
  <phoneticPr fontId="3" type="noConversion"/>
  <conditionalFormatting sqref="D5:D7 D9:D15 D17:D66">
    <cfRule type="containsText" dxfId="32" priority="28" operator="containsText" text="ASET PEMDA">
      <formula>NOT(ISERROR(SEARCH("ASET PEMDA",D5)))</formula>
    </cfRule>
    <cfRule type="containsText" dxfId="31" priority="29" operator="containsText" text="Luar Indikatif">
      <formula>NOT(ISERROR(SEARCH("Luar Indikatif",D5)))</formula>
    </cfRule>
    <cfRule type="containsText" dxfId="30" priority="44" operator="containsText" text="&quot;Indikatif&quot;">
      <formula>NOT(ISERROR(SEARCH("""Indikatif""",D5)))</formula>
    </cfRule>
  </conditionalFormatting>
  <conditionalFormatting sqref="A52:A66 A5:AH6 F9:AH15 A10:E15 B9:E9 A17:E51 F17:G66 H17:AH51 A7:AG7">
    <cfRule type="expression" dxfId="29" priority="38">
      <formula>$AI5="TIDAK BERKENAN/BELUM BERKENAN"</formula>
    </cfRule>
    <cfRule type="expression" dxfId="28" priority="39">
      <formula>$AI5="USULAN TIDAK MELALUI DINAS"</formula>
    </cfRule>
    <cfRule type="expression" dxfId="27" priority="43">
      <formula>$AI5="TIDAK ADA PERMUKIMAN DAN FASUM/FASOS"</formula>
    </cfRule>
  </conditionalFormatting>
  <conditionalFormatting sqref="D52:D66">
    <cfRule type="expression" dxfId="26" priority="33">
      <formula>$AI52="TIDAK BERKENAN/BELUM BERKENAN"</formula>
    </cfRule>
    <cfRule type="expression" dxfId="25" priority="34">
      <formula>$AI52="USULAN TIDAK MELALUI DINAS"</formula>
    </cfRule>
    <cfRule type="expression" dxfId="24" priority="37">
      <formula>$AI52="TIDAK ADA PERMUKIMAN DAN FASUM/FASOS"</formula>
    </cfRule>
  </conditionalFormatting>
  <conditionalFormatting sqref="D52:D66">
    <cfRule type="expression" dxfId="23" priority="30">
      <formula>$AI52="TIDAK BERKENAN/BELUM BERKENAN"</formula>
    </cfRule>
    <cfRule type="expression" dxfId="22" priority="31">
      <formula>$AI52="USULAN TIDAK MELALUI DINAS"</formula>
    </cfRule>
    <cfRule type="expression" dxfId="21" priority="32">
      <formula>$AI52="TIDAK ADA PERMUKIMAN DAN FASUM/FASOS"</formula>
    </cfRule>
  </conditionalFormatting>
  <conditionalFormatting sqref="D8">
    <cfRule type="containsText" dxfId="20" priority="19" operator="containsText" text="ASET PEMDA">
      <formula>NOT(ISERROR(SEARCH("ASET PEMDA",D8)))</formula>
    </cfRule>
    <cfRule type="containsText" dxfId="19" priority="20" operator="containsText" text="Luar Indikatif">
      <formula>NOT(ISERROR(SEARCH("Luar Indikatif",D8)))</formula>
    </cfRule>
    <cfRule type="containsText" dxfId="18" priority="24" operator="containsText" text="&quot;Indikatif&quot;">
      <formula>NOT(ISERROR(SEARCH("""Indikatif""",D8)))</formula>
    </cfRule>
  </conditionalFormatting>
  <conditionalFormatting sqref="A8:P8 A9 R8:AH8">
    <cfRule type="expression" dxfId="17" priority="21">
      <formula>$AI8="TIDAK BERKENAN/BELUM BERKENAN"</formula>
    </cfRule>
    <cfRule type="expression" dxfId="16" priority="22">
      <formula>$AI8="USULAN TIDAK MELALUI DINAS"</formula>
    </cfRule>
    <cfRule type="expression" dxfId="15" priority="23">
      <formula>$AI8="TIDAK ADA PERMUKIMAN DAN FASUM/FASOS"</formula>
    </cfRule>
  </conditionalFormatting>
  <conditionalFormatting sqref="Q8">
    <cfRule type="expression" dxfId="14" priority="16">
      <formula>$AI8="TIDAK BERKENAN/BELUM BERKENAN"</formula>
    </cfRule>
    <cfRule type="expression" dxfId="13" priority="17">
      <formula>$AI8="USULAN TIDAK MELALUI DINAS"</formula>
    </cfRule>
    <cfRule type="expression" dxfId="12" priority="18">
      <formula>$AI8="TIDAK ADA PERMUKIMAN DAN FASUM/FASOS"</formula>
    </cfRule>
  </conditionalFormatting>
  <conditionalFormatting sqref="D16">
    <cfRule type="containsText" dxfId="11" priority="7" operator="containsText" text="ASET PEMDA">
      <formula>NOT(ISERROR(SEARCH("ASET PEMDA",D16)))</formula>
    </cfRule>
    <cfRule type="containsText" dxfId="10" priority="8" operator="containsText" text="Luar Indikatif">
      <formula>NOT(ISERROR(SEARCH("Luar Indikatif",D16)))</formula>
    </cfRule>
    <cfRule type="containsText" dxfId="9" priority="12" operator="containsText" text="&quot;Indikatif&quot;">
      <formula>NOT(ISERROR(SEARCH("""Indikatif""",D16)))</formula>
    </cfRule>
  </conditionalFormatting>
  <conditionalFormatting sqref="A16:AG16">
    <cfRule type="expression" dxfId="8" priority="9">
      <formula>$AI16="TIDAK BERKENAN/BELUM BERKENAN"</formula>
    </cfRule>
    <cfRule type="expression" dxfId="7" priority="10">
      <formula>$AI16="USULAN TIDAK MELALUI DINAS"</formula>
    </cfRule>
    <cfRule type="expression" dxfId="6" priority="11">
      <formula>$AI16="TIDAK ADA PERMUKIMAN DAN FASUM/FASOS"</formula>
    </cfRule>
  </conditionalFormatting>
  <conditionalFormatting sqref="AH16">
    <cfRule type="expression" dxfId="5" priority="4">
      <formula>$AI16="TIDAK BERKENAN/BELUM BERKENAN"</formula>
    </cfRule>
    <cfRule type="expression" dxfId="4" priority="5">
      <formula>$AI16="USULAN TIDAK MELALUI DINAS"</formula>
    </cfRule>
    <cfRule type="expression" dxfId="3" priority="6">
      <formula>$AI16="TIDAK ADA PERMUKIMAN DAN FASUM/FASOS"</formula>
    </cfRule>
  </conditionalFormatting>
  <conditionalFormatting sqref="AH7">
    <cfRule type="expression" dxfId="2" priority="1">
      <formula>$AI7="TIDAK BERKENAN/BELUM BERKENAN"</formula>
    </cfRule>
    <cfRule type="expression" dxfId="1" priority="2">
      <formula>$AI7="USULAN TIDAK MELALUI DINAS"</formula>
    </cfRule>
    <cfRule type="expression" dxfId="0" priority="3">
      <formula>$AI7="TIDAK ADA PERMUKIMAN DAN FASUM/FASOS"</formula>
    </cfRule>
  </conditionalFormatting>
  <dataValidations count="3">
    <dataValidation type="list" allowBlank="1" showInputMessage="1" showErrorMessage="1" sqref="D5:D66">
      <formula1>"INDIKATIF,LUAR INDIKATIF,ASET PEMDA,-"</formula1>
    </dataValidation>
    <dataValidation type="list" allowBlank="1" showInputMessage="1" showErrorMessage="1" sqref="E5:E66">
      <formula1>"PEMERINTAH DESA,PEMERINTAH DAERAH,-"</formula1>
    </dataValidation>
    <dataValidation type="list" allowBlank="1" showInputMessage="1" showErrorMessage="1" sqref="F5:F66">
      <formula1>"TAHAP 1,TAHAP 2,-"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10000" scale="7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5" id="{951631C4-600D-48D9-A9CE-20EA6210CE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H5:M7 H9:M15 H17:M51</xm:sqref>
        </x14:conditionalFormatting>
        <x14:conditionalFormatting xmlns:xm="http://schemas.microsoft.com/office/excel/2006/main">
          <x14:cfRule type="iconSet" priority="57" id="{6C6ED327-DF18-4632-9FA6-2E4DC0747A5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N5:N7 N9:N15 N17:N51</xm:sqref>
        </x14:conditionalFormatting>
        <x14:conditionalFormatting xmlns:xm="http://schemas.microsoft.com/office/excel/2006/main">
          <x14:cfRule type="iconSet" priority="59" id="{A7CC0D13-0D56-4605-A4C0-2F9DE4DDC10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R5:AA7 R9:AA15 R17:AA51</xm:sqref>
        </x14:conditionalFormatting>
        <x14:conditionalFormatting xmlns:xm="http://schemas.microsoft.com/office/excel/2006/main">
          <x14:cfRule type="iconSet" priority="25" id="{4C212009-8E1A-4A25-B460-94548E11FDD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H8:M8</xm:sqref>
        </x14:conditionalFormatting>
        <x14:conditionalFormatting xmlns:xm="http://schemas.microsoft.com/office/excel/2006/main">
          <x14:cfRule type="iconSet" priority="26" id="{E7C9563D-76F6-499C-8AA4-FC6D83EB990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N8</xm:sqref>
        </x14:conditionalFormatting>
        <x14:conditionalFormatting xmlns:xm="http://schemas.microsoft.com/office/excel/2006/main">
          <x14:cfRule type="iconSet" priority="27" id="{8229F8ED-6A41-41D5-9EC5-33B2DF11420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R8:AB8</xm:sqref>
        </x14:conditionalFormatting>
        <x14:conditionalFormatting xmlns:xm="http://schemas.microsoft.com/office/excel/2006/main">
          <x14:cfRule type="iconSet" priority="13" id="{72D3E0F1-FCA2-46A4-AC93-F680BE29B06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H16:M16</xm:sqref>
        </x14:conditionalFormatting>
        <x14:conditionalFormatting xmlns:xm="http://schemas.microsoft.com/office/excel/2006/main">
          <x14:cfRule type="iconSet" priority="14" id="{F8363BF5-BC82-4E94-931C-1EDDCF0B887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N16</xm:sqref>
        </x14:conditionalFormatting>
        <x14:conditionalFormatting xmlns:xm="http://schemas.microsoft.com/office/excel/2006/main">
          <x14:cfRule type="iconSet" priority="15" id="{26A1AE8E-C9B2-4366-B4EB-9A96E231A1F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iangles" iconId="1"/>
              <x14:cfIcon iconSet="3Symbols" iconId="2"/>
            </x14:iconSet>
          </x14:cfRule>
          <xm:sqref>R16:AA16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view="pageBreakPreview" zoomScale="80" zoomScaleNormal="80" zoomScaleSheetLayoutView="80" workbookViewId="0">
      <selection activeCell="F36" sqref="F36"/>
    </sheetView>
  </sheetViews>
  <sheetFormatPr defaultColWidth="8.85546875" defaultRowHeight="16.5" x14ac:dyDescent="0.25"/>
  <cols>
    <col min="1" max="1" width="6.85546875" style="30" customWidth="1"/>
    <col min="2" max="2" width="17.7109375" style="30" customWidth="1"/>
    <col min="3" max="3" width="18.7109375" style="30" customWidth="1"/>
    <col min="4" max="4" width="15.28515625" style="30" bestFit="1" customWidth="1"/>
    <col min="5" max="5" width="20.42578125" style="30" customWidth="1"/>
    <col min="6" max="7" width="17.42578125" style="38" customWidth="1"/>
    <col min="8" max="8" width="12.7109375" style="5" customWidth="1"/>
    <col min="9" max="9" width="11.85546875" style="5" customWidth="1"/>
    <col min="10" max="10" width="12" style="5" bestFit="1" customWidth="1"/>
    <col min="11" max="11" width="18.28515625" style="5" customWidth="1"/>
    <col min="12" max="12" width="58.140625" style="5" customWidth="1"/>
    <col min="13" max="13" width="19.7109375" style="5" customWidth="1"/>
    <col min="14" max="16384" width="8.85546875" style="5"/>
  </cols>
  <sheetData>
    <row r="1" spans="1:13" ht="20.25" x14ac:dyDescent="0.25">
      <c r="A1" s="181" t="s">
        <v>178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3" spans="1:13" ht="15" customHeight="1" x14ac:dyDescent="0.25">
      <c r="A3" s="182" t="s">
        <v>0</v>
      </c>
      <c r="B3" s="182" t="s">
        <v>1</v>
      </c>
      <c r="C3" s="182" t="s">
        <v>2</v>
      </c>
      <c r="D3" s="182" t="s">
        <v>113</v>
      </c>
      <c r="E3" s="182" t="s">
        <v>114</v>
      </c>
      <c r="F3" s="182" t="s">
        <v>112</v>
      </c>
      <c r="G3" s="182" t="s">
        <v>121</v>
      </c>
      <c r="H3" s="182" t="s">
        <v>115</v>
      </c>
      <c r="I3" s="182"/>
      <c r="J3" s="182"/>
      <c r="K3" s="61" t="s">
        <v>116</v>
      </c>
      <c r="L3" s="183" t="s">
        <v>120</v>
      </c>
      <c r="M3" s="183" t="s">
        <v>186</v>
      </c>
    </row>
    <row r="4" spans="1:13" ht="15" customHeight="1" x14ac:dyDescent="0.25">
      <c r="A4" s="182"/>
      <c r="B4" s="182"/>
      <c r="C4" s="182"/>
      <c r="D4" s="182"/>
      <c r="E4" s="182"/>
      <c r="F4" s="182"/>
      <c r="G4" s="182"/>
      <c r="H4" s="62" t="s">
        <v>117</v>
      </c>
      <c r="I4" s="63" t="s">
        <v>118</v>
      </c>
      <c r="J4" s="63" t="s">
        <v>119</v>
      </c>
      <c r="K4" s="64" t="s">
        <v>179</v>
      </c>
      <c r="L4" s="183"/>
      <c r="M4" s="183"/>
    </row>
    <row r="5" spans="1:13" ht="15" customHeight="1" x14ac:dyDescent="0.25">
      <c r="A5" s="24">
        <v>1</v>
      </c>
      <c r="B5" s="60" t="str">
        <f>'CHECK LIST PPTPKH'!B5</f>
        <v>BAJULAN</v>
      </c>
      <c r="C5" s="60" t="str">
        <f>'CHECK LIST PPTPKH'!C5</f>
        <v>LOCERET</v>
      </c>
      <c r="D5" s="60" t="str">
        <f>'CHECK LIST PPTPKH'!D5</f>
        <v>INDIKATIF</v>
      </c>
      <c r="E5" s="60" t="str">
        <f>'CHECK LIST PPTPKH'!E5</f>
        <v>PEMERINTAH DESA</v>
      </c>
      <c r="F5" s="60" t="str">
        <f>'CHECK LIST PPTPKH'!F5</f>
        <v>TAHAP 1</v>
      </c>
      <c r="G5" s="60">
        <f>'CHECK LIST PPTPKH'!G5</f>
        <v>2022</v>
      </c>
      <c r="H5" s="59">
        <f>'CHECK LIST PPTPKH'!AC5</f>
        <v>126</v>
      </c>
      <c r="I5" s="59">
        <f>'CHECK LIST PPTPKH'!AE5</f>
        <v>7</v>
      </c>
      <c r="J5" s="59">
        <f>H5+I5</f>
        <v>133</v>
      </c>
      <c r="K5" s="59">
        <f>'CHECK LIST PPTPKH'!AG5</f>
        <v>102414</v>
      </c>
      <c r="L5" s="59">
        <f>'CHECK LIST PPTPKH'!AH5</f>
        <v>0</v>
      </c>
      <c r="M5" s="59" t="s">
        <v>187</v>
      </c>
    </row>
    <row r="6" spans="1:13" s="137" customFormat="1" ht="15" customHeight="1" x14ac:dyDescent="0.25">
      <c r="A6" s="138">
        <f>A5+1</f>
        <v>2</v>
      </c>
      <c r="B6" s="139" t="str">
        <f>'CHECK LIST PPTPKH'!B6</f>
        <v>MACANAN</v>
      </c>
      <c r="C6" s="139" t="str">
        <f>'CHECK LIST PPTPKH'!C6</f>
        <v>LOCERET</v>
      </c>
      <c r="D6" s="139" t="str">
        <f>'CHECK LIST PPTPKH'!D6</f>
        <v>INDIKATIF</v>
      </c>
      <c r="E6" s="139" t="str">
        <f>'CHECK LIST PPTPKH'!E6</f>
        <v>PEMERINTAH DESA</v>
      </c>
      <c r="F6" s="139" t="str">
        <f>'CHECK LIST PPTPKH'!F6</f>
        <v>-</v>
      </c>
      <c r="G6" s="139" t="str">
        <f>'CHECK LIST PPTPKH'!G6</f>
        <v>-</v>
      </c>
      <c r="H6" s="136">
        <f>'CHECK LIST PPTPKH'!AC6</f>
        <v>0</v>
      </c>
      <c r="I6" s="136">
        <f>'CHECK LIST PPTPKH'!AE6</f>
        <v>0</v>
      </c>
      <c r="J6" s="136">
        <f t="shared" ref="J6:J37" si="0">H6+I6</f>
        <v>0</v>
      </c>
      <c r="K6" s="136">
        <f>'CHECK LIST PPTPKH'!AG6</f>
        <v>0</v>
      </c>
      <c r="L6" s="136" t="str">
        <f>'CHECK LIST PPTPKH'!AH6</f>
        <v>tidak ada permukiman, fasum, dan fasos yang masuk kawasan hutan</v>
      </c>
      <c r="M6" s="136" t="s">
        <v>36</v>
      </c>
    </row>
    <row r="7" spans="1:13" ht="15" customHeight="1" x14ac:dyDescent="0.25">
      <c r="A7" s="81">
        <f t="shared" ref="A7:A49" si="1">A6+1</f>
        <v>3</v>
      </c>
      <c r="B7" s="140" t="str">
        <f>'CHECK LIST PPTPKH'!B7</f>
        <v xml:space="preserve">MAGUAN </v>
      </c>
      <c r="C7" s="140" t="str">
        <f>'CHECK LIST PPTPKH'!C7</f>
        <v>BERBEK</v>
      </c>
      <c r="D7" s="140" t="str">
        <f>'CHECK LIST PPTPKH'!D7</f>
        <v>INDIKATIF</v>
      </c>
      <c r="E7" s="140" t="str">
        <f>'CHECK LIST PPTPKH'!E7</f>
        <v>PEMERINTAH DESA</v>
      </c>
      <c r="F7" s="140" t="str">
        <f>'CHECK LIST PPTPKH'!F7</f>
        <v>TAHAP 1</v>
      </c>
      <c r="G7" s="140">
        <f>'CHECK LIST PPTPKH'!G7</f>
        <v>2022</v>
      </c>
      <c r="H7" s="59">
        <v>92</v>
      </c>
      <c r="I7" s="59">
        <v>7</v>
      </c>
      <c r="J7" s="59">
        <f t="shared" si="0"/>
        <v>99</v>
      </c>
      <c r="K7" s="59">
        <v>106915</v>
      </c>
      <c r="L7" s="59" t="str">
        <f>'CHECK LIST PPTPKH'!AH7</f>
        <v>tambahan data dari gema</v>
      </c>
      <c r="M7" s="59"/>
    </row>
    <row r="8" spans="1:13" s="137" customFormat="1" ht="15" customHeight="1" x14ac:dyDescent="0.25">
      <c r="A8" s="138">
        <f t="shared" si="1"/>
        <v>4</v>
      </c>
      <c r="B8" s="139" t="str">
        <f>'CHECK LIST PPTPKH'!B9</f>
        <v>CEPOKO</v>
      </c>
      <c r="C8" s="139" t="str">
        <f>'CHECK LIST PPTPKH'!C9</f>
        <v>BERBEK</v>
      </c>
      <c r="D8" s="139" t="str">
        <f>'CHECK LIST PPTPKH'!D9</f>
        <v>INDIKATIF</v>
      </c>
      <c r="E8" s="139" t="str">
        <f>'CHECK LIST PPTPKH'!E9</f>
        <v>PEMERINTAH DESA</v>
      </c>
      <c r="F8" s="139" t="str">
        <f>'CHECK LIST PPTPKH'!F9</f>
        <v>-</v>
      </c>
      <c r="G8" s="139" t="str">
        <f>'CHECK LIST PPTPKH'!G9</f>
        <v>-</v>
      </c>
      <c r="H8" s="136">
        <f>'CHECK LIST PPTPKH'!AC9</f>
        <v>0</v>
      </c>
      <c r="I8" s="136">
        <f>'CHECK LIST PPTPKH'!AE9</f>
        <v>0</v>
      </c>
      <c r="J8" s="136">
        <f t="shared" si="0"/>
        <v>0</v>
      </c>
      <c r="K8" s="136">
        <f>'CHECK LIST PPTPKH'!AG9</f>
        <v>0</v>
      </c>
      <c r="L8" s="136" t="str">
        <f>'CHECK LIST PPTPKH'!AH9</f>
        <v>tidak ada permukiman, fasum, dan fasos yang masuk kawasan hutan</v>
      </c>
      <c r="M8" s="136" t="s">
        <v>36</v>
      </c>
    </row>
    <row r="9" spans="1:13" s="137" customFormat="1" ht="15" customHeight="1" x14ac:dyDescent="0.25">
      <c r="A9" s="138">
        <f t="shared" si="1"/>
        <v>5</v>
      </c>
      <c r="B9" s="139" t="str">
        <f>'CHECK LIST PPTPKH'!B10</f>
        <v>SIDOREJO</v>
      </c>
      <c r="C9" s="139" t="str">
        <f>'CHECK LIST PPTPKH'!C10</f>
        <v>SAWAHAN</v>
      </c>
      <c r="D9" s="139" t="str">
        <f>'CHECK LIST PPTPKH'!D10</f>
        <v>INDIKATIF</v>
      </c>
      <c r="E9" s="139" t="str">
        <f>'CHECK LIST PPTPKH'!E10</f>
        <v>PEMERINTAH DESA</v>
      </c>
      <c r="F9" s="139" t="str">
        <f>'CHECK LIST PPTPKH'!F10</f>
        <v>-</v>
      </c>
      <c r="G9" s="139" t="str">
        <f>'CHECK LIST PPTPKH'!G10</f>
        <v>-</v>
      </c>
      <c r="H9" s="136">
        <f>'CHECK LIST PPTPKH'!AC10</f>
        <v>0</v>
      </c>
      <c r="I9" s="136">
        <f>'CHECK LIST PPTPKH'!AE10</f>
        <v>0</v>
      </c>
      <c r="J9" s="136">
        <f t="shared" si="0"/>
        <v>0</v>
      </c>
      <c r="K9" s="136">
        <f>'CHECK LIST PPTPKH'!AG10</f>
        <v>0</v>
      </c>
      <c r="L9" s="136">
        <f>'CHECK LIST PPTPKH'!AH10</f>
        <v>0</v>
      </c>
      <c r="M9" s="136" t="s">
        <v>36</v>
      </c>
    </row>
    <row r="10" spans="1:13" ht="15" customHeight="1" x14ac:dyDescent="0.25">
      <c r="A10" s="24">
        <f t="shared" si="1"/>
        <v>6</v>
      </c>
      <c r="B10" s="60" t="str">
        <f>'CHECK LIST PPTPKH'!B11</f>
        <v>MARGOPATUT</v>
      </c>
      <c r="C10" s="60" t="str">
        <f>'CHECK LIST PPTPKH'!C11</f>
        <v>SAWAHAN</v>
      </c>
      <c r="D10" s="60" t="str">
        <f>'CHECK LIST PPTPKH'!D11</f>
        <v>INDIKATIF</v>
      </c>
      <c r="E10" s="60" t="str">
        <f>'CHECK LIST PPTPKH'!E11</f>
        <v>PEMERINTAH DESA</v>
      </c>
      <c r="F10" s="60" t="str">
        <f>'CHECK LIST PPTPKH'!F11</f>
        <v>TAHAP 1</v>
      </c>
      <c r="G10" s="60">
        <f>'CHECK LIST PPTPKH'!G11</f>
        <v>2022</v>
      </c>
      <c r="H10" s="59">
        <f>'CHECK LIST PPTPKH'!AC11</f>
        <v>35</v>
      </c>
      <c r="I10" s="59">
        <f>'CHECK LIST PPTPKH'!AE11</f>
        <v>2</v>
      </c>
      <c r="J10" s="59">
        <f t="shared" si="0"/>
        <v>37</v>
      </c>
      <c r="K10" s="59">
        <f>'CHECK LIST PPTPKH'!AG11</f>
        <v>30055</v>
      </c>
      <c r="L10" s="59">
        <f>'CHECK LIST PPTPKH'!AH11</f>
        <v>0</v>
      </c>
      <c r="M10" s="59" t="s">
        <v>190</v>
      </c>
    </row>
    <row r="11" spans="1:13" s="137" customFormat="1" ht="15" customHeight="1" x14ac:dyDescent="0.25">
      <c r="A11" s="134">
        <f t="shared" si="1"/>
        <v>7</v>
      </c>
      <c r="B11" s="135" t="str">
        <f>'CHECK LIST PPTPKH'!B12</f>
        <v>SURU</v>
      </c>
      <c r="C11" s="135" t="str">
        <f>'CHECK LIST PPTPKH'!C12</f>
        <v>NGETOS</v>
      </c>
      <c r="D11" s="135" t="str">
        <f>'CHECK LIST PPTPKH'!D12</f>
        <v>INDIKATIF</v>
      </c>
      <c r="E11" s="135" t="str">
        <f>'CHECK LIST PPTPKH'!E12</f>
        <v>PEMERINTAH DESA</v>
      </c>
      <c r="F11" s="135" t="str">
        <f>'CHECK LIST PPTPKH'!F12</f>
        <v>-</v>
      </c>
      <c r="G11" s="135" t="str">
        <f>'CHECK LIST PPTPKH'!G12</f>
        <v>-</v>
      </c>
      <c r="H11" s="136">
        <f>'CHECK LIST PPTPKH'!AC12</f>
        <v>0</v>
      </c>
      <c r="I11" s="136">
        <f>'CHECK LIST PPTPKH'!AE12</f>
        <v>0</v>
      </c>
      <c r="J11" s="136">
        <f t="shared" si="0"/>
        <v>0</v>
      </c>
      <c r="K11" s="136">
        <f>'CHECK LIST PPTPKH'!AG12</f>
        <v>0</v>
      </c>
      <c r="L11" s="136" t="str">
        <f>'CHECK LIST PPTPKH'!AH12</f>
        <v>tidak ada permukiman, fasum, dan fasos yang masuk kawasan hutan</v>
      </c>
      <c r="M11" s="136" t="s">
        <v>36</v>
      </c>
    </row>
    <row r="12" spans="1:13" ht="15" customHeight="1" x14ac:dyDescent="0.25">
      <c r="A12" s="24">
        <v>8</v>
      </c>
      <c r="B12" s="60" t="str">
        <f>'CHECK LIST PPTPKH'!B13</f>
        <v>MOJODUWUR</v>
      </c>
      <c r="C12" s="60" t="str">
        <f>'CHECK LIST PPTPKH'!C13</f>
        <v>NGETOS</v>
      </c>
      <c r="D12" s="60" t="str">
        <f>'CHECK LIST PPTPKH'!D13</f>
        <v>INDIKATIF</v>
      </c>
      <c r="E12" s="60" t="str">
        <f>'CHECK LIST PPTPKH'!E13</f>
        <v>PEMERINTAH DESA</v>
      </c>
      <c r="F12" s="60" t="str">
        <f>'CHECK LIST PPTPKH'!F13</f>
        <v>TAHAP 2</v>
      </c>
      <c r="G12" s="60">
        <f>'CHECK LIST PPTPKH'!G13</f>
        <v>2023</v>
      </c>
      <c r="H12" s="59">
        <f>'CHECK LIST PPTPKH'!AC13</f>
        <v>262</v>
      </c>
      <c r="I12" s="59">
        <f>'CHECK LIST PPTPKH'!AE13</f>
        <v>11</v>
      </c>
      <c r="J12" s="59">
        <f t="shared" si="0"/>
        <v>273</v>
      </c>
      <c r="K12" s="59">
        <f>'CHECK LIST PPTPKH'!AG13</f>
        <v>540400</v>
      </c>
      <c r="L12" s="59" t="str">
        <f>'CHECK LIST PPTPKH'!AH13</f>
        <v>Mengajukan melalui LSM GEMA-PS</v>
      </c>
      <c r="M12" s="59"/>
    </row>
    <row r="13" spans="1:13" ht="15" customHeight="1" x14ac:dyDescent="0.25">
      <c r="A13" s="24">
        <f t="shared" si="1"/>
        <v>9</v>
      </c>
      <c r="B13" s="60" t="str">
        <f>'CHECK LIST PPTPKH'!B14</f>
        <v>NGETOS</v>
      </c>
      <c r="C13" s="60" t="str">
        <f>'CHECK LIST PPTPKH'!C14</f>
        <v>NGETOS</v>
      </c>
      <c r="D13" s="60" t="str">
        <f>'CHECK LIST PPTPKH'!D14</f>
        <v>INDIKATIF</v>
      </c>
      <c r="E13" s="60" t="str">
        <f>'CHECK LIST PPTPKH'!E14</f>
        <v>PEMERINTAH DESA</v>
      </c>
      <c r="F13" s="60" t="str">
        <f>'CHECK LIST PPTPKH'!F14</f>
        <v>TAHAP 1</v>
      </c>
      <c r="G13" s="60">
        <f>'CHECK LIST PPTPKH'!G14</f>
        <v>2022</v>
      </c>
      <c r="H13" s="59">
        <f>'CHECK LIST PPTPKH'!AC14</f>
        <v>32</v>
      </c>
      <c r="I13" s="59">
        <f>'CHECK LIST PPTPKH'!AE14</f>
        <v>4</v>
      </c>
      <c r="J13" s="59">
        <f t="shared" si="0"/>
        <v>36</v>
      </c>
      <c r="K13" s="59">
        <f>'CHECK LIST PPTPKH'!AG14</f>
        <v>12424</v>
      </c>
      <c r="L13" s="59">
        <f>'CHECK LIST PPTPKH'!AH14</f>
        <v>0</v>
      </c>
      <c r="M13" s="59" t="s">
        <v>188</v>
      </c>
    </row>
    <row r="14" spans="1:13" ht="15" customHeight="1" x14ac:dyDescent="0.25">
      <c r="A14" s="24">
        <f t="shared" si="1"/>
        <v>10</v>
      </c>
      <c r="B14" s="60" t="str">
        <f>'CHECK LIST PPTPKH'!B15</f>
        <v>SUDIMOROHARJO</v>
      </c>
      <c r="C14" s="60" t="str">
        <f>'CHECK LIST PPTPKH'!C15</f>
        <v>WILANGAN</v>
      </c>
      <c r="D14" s="60" t="str">
        <f>'CHECK LIST PPTPKH'!D15</f>
        <v>INDIKATIF</v>
      </c>
      <c r="E14" s="60" t="str">
        <f>'CHECK LIST PPTPKH'!E15</f>
        <v>PEMERINTAH DESA</v>
      </c>
      <c r="F14" s="60" t="str">
        <f>'CHECK LIST PPTPKH'!F15</f>
        <v>TAHAP 1</v>
      </c>
      <c r="G14" s="60">
        <f>'CHECK LIST PPTPKH'!G15</f>
        <v>2022</v>
      </c>
      <c r="H14" s="59">
        <v>209</v>
      </c>
      <c r="I14" s="59">
        <v>13</v>
      </c>
      <c r="J14" s="59">
        <f t="shared" si="0"/>
        <v>222</v>
      </c>
      <c r="K14" s="59">
        <v>272061</v>
      </c>
      <c r="L14" s="59" t="str">
        <f>'CHECK LIST PPTPKH'!AH15</f>
        <v>tambahan data dari gema</v>
      </c>
      <c r="M14" s="59"/>
    </row>
    <row r="15" spans="1:13" ht="15" customHeight="1" x14ac:dyDescent="0.25">
      <c r="A15" s="24">
        <f t="shared" si="1"/>
        <v>11</v>
      </c>
      <c r="B15" s="60" t="str">
        <f>'CHECK LIST PPTPKH'!B17</f>
        <v>NGADIPIRO</v>
      </c>
      <c r="C15" s="60" t="str">
        <f>'CHECK LIST PPTPKH'!C17</f>
        <v>WILANGAN</v>
      </c>
      <c r="D15" s="60" t="str">
        <f>'CHECK LIST PPTPKH'!D17</f>
        <v>INDIKATIF</v>
      </c>
      <c r="E15" s="60" t="str">
        <f>'CHECK LIST PPTPKH'!E17</f>
        <v>PEMERINTAH DESA</v>
      </c>
      <c r="F15" s="60" t="str">
        <f>'CHECK LIST PPTPKH'!F17</f>
        <v>TAHAP 1</v>
      </c>
      <c r="G15" s="60">
        <f>'CHECK LIST PPTPKH'!G17</f>
        <v>2022</v>
      </c>
      <c r="H15" s="59">
        <f>'CHECK LIST PPTPKH'!AC17</f>
        <v>5</v>
      </c>
      <c r="I15" s="59">
        <f>'CHECK LIST PPTPKH'!AE17</f>
        <v>0</v>
      </c>
      <c r="J15" s="59">
        <f t="shared" si="0"/>
        <v>5</v>
      </c>
      <c r="K15" s="59">
        <f>'CHECK LIST PPTPKH'!AG17</f>
        <v>6933</v>
      </c>
      <c r="L15" s="59">
        <f>'CHECK LIST PPTPKH'!AH17</f>
        <v>0</v>
      </c>
      <c r="M15" s="59"/>
    </row>
    <row r="16" spans="1:13" ht="15" customHeight="1" x14ac:dyDescent="0.25">
      <c r="A16" s="24">
        <f t="shared" si="1"/>
        <v>12</v>
      </c>
      <c r="B16" s="60" t="str">
        <f>'CHECK LIST PPTPKH'!B18</f>
        <v>DAWUHAN</v>
      </c>
      <c r="C16" s="60" t="str">
        <f>'CHECK LIST PPTPKH'!C18</f>
        <v>JATIKALEN</v>
      </c>
      <c r="D16" s="60" t="str">
        <f>'CHECK LIST PPTPKH'!D18</f>
        <v>INDIKATIF</v>
      </c>
      <c r="E16" s="60" t="str">
        <f>'CHECK LIST PPTPKH'!E18</f>
        <v>PEMERINTAH DESA</v>
      </c>
      <c r="F16" s="60" t="str">
        <f>'CHECK LIST PPTPKH'!F18</f>
        <v>TAHAP 1</v>
      </c>
      <c r="G16" s="60">
        <f>'CHECK LIST PPTPKH'!G18</f>
        <v>2022</v>
      </c>
      <c r="H16" s="59">
        <f>'CHECK LIST PPTPKH'!AC18</f>
        <v>0</v>
      </c>
      <c r="I16" s="59">
        <f>'CHECK LIST PPTPKH'!AE18</f>
        <v>1</v>
      </c>
      <c r="J16" s="59">
        <f t="shared" si="0"/>
        <v>1</v>
      </c>
      <c r="K16" s="59">
        <f>'CHECK LIST PPTPKH'!AG18</f>
        <v>10000</v>
      </c>
      <c r="L16" s="59"/>
      <c r="M16" s="59" t="s">
        <v>189</v>
      </c>
    </row>
    <row r="17" spans="1:13" ht="15" customHeight="1" x14ac:dyDescent="0.25">
      <c r="A17" s="24">
        <f t="shared" si="1"/>
        <v>13</v>
      </c>
      <c r="B17" s="60" t="str">
        <f>'CHECK LIST PPTPKH'!B19</f>
        <v>PULOWETAN</v>
      </c>
      <c r="C17" s="60" t="str">
        <f>'CHECK LIST PPTPKH'!C19</f>
        <v>JATIKALEN</v>
      </c>
      <c r="D17" s="60" t="str">
        <f>'CHECK LIST PPTPKH'!D19</f>
        <v>INDIKATIF</v>
      </c>
      <c r="E17" s="60" t="str">
        <f>'CHECK LIST PPTPKH'!E19</f>
        <v>PEMERINTAH DESA</v>
      </c>
      <c r="F17" s="60" t="str">
        <f>'CHECK LIST PPTPKH'!F19</f>
        <v>TAHAP 1</v>
      </c>
      <c r="G17" s="60">
        <f>'CHECK LIST PPTPKH'!G19</f>
        <v>2022</v>
      </c>
      <c r="H17" s="59">
        <f>'CHECK LIST PPTPKH'!AC19</f>
        <v>0</v>
      </c>
      <c r="I17" s="59">
        <f>'CHECK LIST PPTPKH'!AE19</f>
        <v>3</v>
      </c>
      <c r="J17" s="59">
        <f t="shared" si="0"/>
        <v>3</v>
      </c>
      <c r="K17" s="59">
        <f>'CHECK LIST PPTPKH'!AG19</f>
        <v>2100</v>
      </c>
      <c r="L17" s="59"/>
      <c r="M17" s="59" t="s">
        <v>189</v>
      </c>
    </row>
    <row r="18" spans="1:13" ht="15" customHeight="1" x14ac:dyDescent="0.25">
      <c r="A18" s="24">
        <f t="shared" si="1"/>
        <v>14</v>
      </c>
      <c r="B18" s="60" t="str">
        <f>'CHECK LIST PPTPKH'!B20</f>
        <v>NGEPUNG</v>
      </c>
      <c r="C18" s="60" t="str">
        <f>'CHECK LIST PPTPKH'!C20</f>
        <v>LENGKONG</v>
      </c>
      <c r="D18" s="60" t="str">
        <f>'CHECK LIST PPTPKH'!D20</f>
        <v>INDIKATIF</v>
      </c>
      <c r="E18" s="60" t="str">
        <f>'CHECK LIST PPTPKH'!E20</f>
        <v>PEMERINTAH DESA</v>
      </c>
      <c r="F18" s="60" t="str">
        <f>'CHECK LIST PPTPKH'!F20</f>
        <v>TAHAP 1</v>
      </c>
      <c r="G18" s="60">
        <f>'CHECK LIST PPTPKH'!G20</f>
        <v>2022</v>
      </c>
      <c r="H18" s="59">
        <f>'CHECK LIST PPTPKH'!AC20</f>
        <v>3</v>
      </c>
      <c r="I18" s="59">
        <f>'CHECK LIST PPTPKH'!AE20</f>
        <v>6</v>
      </c>
      <c r="J18" s="59">
        <f t="shared" si="0"/>
        <v>9</v>
      </c>
      <c r="K18" s="59">
        <f>'CHECK LIST PPTPKH'!AG20</f>
        <v>58700</v>
      </c>
      <c r="L18" s="59">
        <f>'CHECK LIST PPTPKH'!AH20</f>
        <v>0</v>
      </c>
      <c r="M18" s="59"/>
    </row>
    <row r="19" spans="1:13" ht="15" customHeight="1" x14ac:dyDescent="0.25">
      <c r="A19" s="24">
        <f t="shared" si="1"/>
        <v>15</v>
      </c>
      <c r="B19" s="60" t="str">
        <f>'CHECK LIST PPTPKH'!B21</f>
        <v>KETANDAN</v>
      </c>
      <c r="C19" s="60" t="str">
        <f>'CHECK LIST PPTPKH'!C21</f>
        <v>LENGKONG</v>
      </c>
      <c r="D19" s="60" t="str">
        <f>'CHECK LIST PPTPKH'!D21</f>
        <v>INDIKATIF</v>
      </c>
      <c r="E19" s="60" t="str">
        <f>'CHECK LIST PPTPKH'!E21</f>
        <v>PEMERINTAH DESA</v>
      </c>
      <c r="F19" s="60" t="str">
        <f>'CHECK LIST PPTPKH'!F21</f>
        <v>TAHAP 1</v>
      </c>
      <c r="G19" s="60">
        <f>'CHECK LIST PPTPKH'!G21</f>
        <v>2022</v>
      </c>
      <c r="H19" s="59">
        <f>'CHECK LIST PPTPKH'!AC21</f>
        <v>0</v>
      </c>
      <c r="I19" s="59">
        <f>'CHECK LIST PPTPKH'!AE21</f>
        <v>1</v>
      </c>
      <c r="J19" s="59">
        <f t="shared" si="0"/>
        <v>1</v>
      </c>
      <c r="K19" s="59">
        <f>'CHECK LIST PPTPKH'!AG21</f>
        <v>2305</v>
      </c>
      <c r="L19" s="59">
        <f>'CHECK LIST PPTPKH'!AH21</f>
        <v>0</v>
      </c>
      <c r="M19" s="59"/>
    </row>
    <row r="20" spans="1:13" s="137" customFormat="1" ht="15" customHeight="1" x14ac:dyDescent="0.25">
      <c r="A20" s="134">
        <f t="shared" si="1"/>
        <v>16</v>
      </c>
      <c r="B20" s="135" t="str">
        <f>'CHECK LIST PPTPKH'!B22</f>
        <v>SUMBERKEPUH</v>
      </c>
      <c r="C20" s="135" t="str">
        <f>'CHECK LIST PPTPKH'!C22</f>
        <v>LENGKONG</v>
      </c>
      <c r="D20" s="135" t="str">
        <f>'CHECK LIST PPTPKH'!D22</f>
        <v>INDIKATIF</v>
      </c>
      <c r="E20" s="135" t="str">
        <f>'CHECK LIST PPTPKH'!E22</f>
        <v>PEMERINTAH DESA</v>
      </c>
      <c r="F20" s="135" t="str">
        <f>'CHECK LIST PPTPKH'!F22</f>
        <v>-</v>
      </c>
      <c r="G20" s="135" t="str">
        <f>'CHECK LIST PPTPKH'!G22</f>
        <v>-</v>
      </c>
      <c r="H20" s="136">
        <f>'CHECK LIST PPTPKH'!AC22</f>
        <v>0</v>
      </c>
      <c r="I20" s="136">
        <f>'CHECK LIST PPTPKH'!AE22</f>
        <v>0</v>
      </c>
      <c r="J20" s="136">
        <f t="shared" si="0"/>
        <v>0</v>
      </c>
      <c r="K20" s="136">
        <f>'CHECK LIST PPTPKH'!AG22</f>
        <v>0</v>
      </c>
      <c r="L20" s="136" t="str">
        <f>'CHECK LIST PPTPKH'!AH22</f>
        <v>tidak ada permukiman, fasum, dan fasos yang masuk kawasan hutan</v>
      </c>
      <c r="M20" s="136" t="s">
        <v>36</v>
      </c>
    </row>
    <row r="21" spans="1:13" ht="15" customHeight="1" x14ac:dyDescent="0.25">
      <c r="A21" s="24">
        <f t="shared" si="1"/>
        <v>17</v>
      </c>
      <c r="B21" s="60" t="str">
        <f>'CHECK LIST PPTPKH'!B23</f>
        <v>BANJARDOWO</v>
      </c>
      <c r="C21" s="60" t="str">
        <f>'CHECK LIST PPTPKH'!C23</f>
        <v>LENGKONG</v>
      </c>
      <c r="D21" s="60" t="str">
        <f>'CHECK LIST PPTPKH'!D23</f>
        <v>INDIKATIF</v>
      </c>
      <c r="E21" s="60" t="str">
        <f>'CHECK LIST PPTPKH'!E23</f>
        <v>PEMERINTAH DESA</v>
      </c>
      <c r="F21" s="60" t="str">
        <f>'CHECK LIST PPTPKH'!F23</f>
        <v>TAHAP 1</v>
      </c>
      <c r="G21" s="60">
        <f>'CHECK LIST PPTPKH'!G23</f>
        <v>2022</v>
      </c>
      <c r="H21" s="59">
        <f>'CHECK LIST PPTPKH'!AC23</f>
        <v>15</v>
      </c>
      <c r="I21" s="59">
        <f>'CHECK LIST PPTPKH'!AE23</f>
        <v>0</v>
      </c>
      <c r="J21" s="59">
        <f t="shared" si="0"/>
        <v>15</v>
      </c>
      <c r="K21" s="59">
        <f>'CHECK LIST PPTPKH'!AG23</f>
        <v>13152</v>
      </c>
      <c r="L21" s="59">
        <f>'CHECK LIST PPTPKH'!AH23</f>
        <v>0</v>
      </c>
      <c r="M21" s="59" t="s">
        <v>189</v>
      </c>
    </row>
    <row r="22" spans="1:13" ht="15" customHeight="1" x14ac:dyDescent="0.25">
      <c r="A22" s="24">
        <f t="shared" si="1"/>
        <v>18</v>
      </c>
      <c r="B22" s="60" t="str">
        <f>'CHECK LIST PPTPKH'!B24</f>
        <v>PINGGIR</v>
      </c>
      <c r="C22" s="60" t="str">
        <f>'CHECK LIST PPTPKH'!C24</f>
        <v>LENGKONG</v>
      </c>
      <c r="D22" s="60" t="str">
        <f>'CHECK LIST PPTPKH'!D24</f>
        <v>LUAR INDIKATIF</v>
      </c>
      <c r="E22" s="60" t="str">
        <f>'CHECK LIST PPTPKH'!E24</f>
        <v>PEMERINTAH DESA</v>
      </c>
      <c r="F22" s="60" t="str">
        <f>'CHECK LIST PPTPKH'!F24</f>
        <v>TAHAP 1</v>
      </c>
      <c r="G22" s="60">
        <f>'CHECK LIST PPTPKH'!G24</f>
        <v>2022</v>
      </c>
      <c r="H22" s="59">
        <f>'CHECK LIST PPTPKH'!AC24</f>
        <v>0</v>
      </c>
      <c r="I22" s="59">
        <f>'CHECK LIST PPTPKH'!AE24</f>
        <v>8</v>
      </c>
      <c r="J22" s="59">
        <f t="shared" si="0"/>
        <v>8</v>
      </c>
      <c r="K22" s="59">
        <f>'CHECK LIST PPTPKH'!AG24</f>
        <v>10900</v>
      </c>
      <c r="L22" s="59">
        <f>'CHECK LIST PPTPKH'!AH24</f>
        <v>0</v>
      </c>
      <c r="M22" s="59" t="s">
        <v>189</v>
      </c>
    </row>
    <row r="23" spans="1:13" ht="15" customHeight="1" x14ac:dyDescent="0.25">
      <c r="A23" s="24">
        <f t="shared" si="1"/>
        <v>19</v>
      </c>
      <c r="B23" s="60" t="str">
        <f>'CHECK LIST PPTPKH'!B25</f>
        <v>SUMBERMIRI</v>
      </c>
      <c r="C23" s="60" t="str">
        <f>'CHECK LIST PPTPKH'!C25</f>
        <v>LENGKONG</v>
      </c>
      <c r="D23" s="60" t="str">
        <f>'CHECK LIST PPTPKH'!D25</f>
        <v>LUAR INDIKATIF</v>
      </c>
      <c r="E23" s="60" t="str">
        <f>'CHECK LIST PPTPKH'!E25</f>
        <v>PEMERINTAH DESA</v>
      </c>
      <c r="F23" s="60" t="str">
        <f>'CHECK LIST PPTPKH'!F25</f>
        <v>TAHAP 1</v>
      </c>
      <c r="G23" s="60">
        <f>'CHECK LIST PPTPKH'!G25</f>
        <v>2022</v>
      </c>
      <c r="H23" s="59">
        <f>'CHECK LIST PPTPKH'!AC25</f>
        <v>16</v>
      </c>
      <c r="I23" s="59">
        <f>'CHECK LIST PPTPKH'!AE25</f>
        <v>9</v>
      </c>
      <c r="J23" s="59">
        <f t="shared" si="0"/>
        <v>25</v>
      </c>
      <c r="K23" s="59">
        <f>'CHECK LIST PPTPKH'!AG25</f>
        <v>25714.75</v>
      </c>
      <c r="L23" s="59">
        <f>'CHECK LIST PPTPKH'!AH25</f>
        <v>0</v>
      </c>
      <c r="M23" s="59" t="s">
        <v>187</v>
      </c>
    </row>
    <row r="24" spans="1:13" s="137" customFormat="1" ht="15" customHeight="1" x14ac:dyDescent="0.25">
      <c r="A24" s="134">
        <f t="shared" si="1"/>
        <v>20</v>
      </c>
      <c r="B24" s="135" t="str">
        <f>'CHECK LIST PPTPKH'!B26</f>
        <v>BALONGGEBANG</v>
      </c>
      <c r="C24" s="135" t="str">
        <f>'CHECK LIST PPTPKH'!C26</f>
        <v>GONDANG</v>
      </c>
      <c r="D24" s="135" t="str">
        <f>'CHECK LIST PPTPKH'!D26</f>
        <v>INDIKATIF</v>
      </c>
      <c r="E24" s="135" t="str">
        <f>'CHECK LIST PPTPKH'!E26</f>
        <v>PEMERINTAH DESA</v>
      </c>
      <c r="F24" s="135" t="str">
        <f>'CHECK LIST PPTPKH'!F26</f>
        <v>-</v>
      </c>
      <c r="G24" s="135" t="str">
        <f>'CHECK LIST PPTPKH'!G26</f>
        <v>-</v>
      </c>
      <c r="H24" s="136">
        <f>'CHECK LIST PPTPKH'!AC26</f>
        <v>0</v>
      </c>
      <c r="I24" s="136">
        <f>'CHECK LIST PPTPKH'!AE26</f>
        <v>0</v>
      </c>
      <c r="J24" s="136">
        <f t="shared" si="0"/>
        <v>0</v>
      </c>
      <c r="K24" s="136">
        <f>'CHECK LIST PPTPKH'!AG26</f>
        <v>0</v>
      </c>
      <c r="L24" s="136" t="str">
        <f>'CHECK LIST PPTPKH'!AH26</f>
        <v>tidak ada permukiman, fasum, dan fasos yang masuk kawasan hutan</v>
      </c>
      <c r="M24" s="136" t="s">
        <v>36</v>
      </c>
    </row>
    <row r="25" spans="1:13" ht="15" customHeight="1" x14ac:dyDescent="0.25">
      <c r="A25" s="24">
        <f t="shared" si="1"/>
        <v>21</v>
      </c>
      <c r="B25" s="60" t="str">
        <f>'CHECK LIST PPTPKH'!B27</f>
        <v>SUMBERAGUNG</v>
      </c>
      <c r="C25" s="60" t="str">
        <f>'CHECK LIST PPTPKH'!C27</f>
        <v>GONDANG</v>
      </c>
      <c r="D25" s="60" t="str">
        <f>'CHECK LIST PPTPKH'!D27</f>
        <v>INDIKATIF</v>
      </c>
      <c r="E25" s="60" t="str">
        <f>'CHECK LIST PPTPKH'!E27</f>
        <v>PEMERINTAH DESA</v>
      </c>
      <c r="F25" s="60" t="str">
        <f>'CHECK LIST PPTPKH'!F27</f>
        <v>TAHAP 1</v>
      </c>
      <c r="G25" s="60">
        <f>'CHECK LIST PPTPKH'!G27</f>
        <v>2022</v>
      </c>
      <c r="H25" s="59">
        <f>'CHECK LIST PPTPKH'!AC27</f>
        <v>0</v>
      </c>
      <c r="I25" s="59">
        <f>'CHECK LIST PPTPKH'!AE27</f>
        <v>1</v>
      </c>
      <c r="J25" s="59">
        <f t="shared" si="0"/>
        <v>1</v>
      </c>
      <c r="K25" s="59">
        <f>'CHECK LIST PPTPKH'!AG27</f>
        <v>10000</v>
      </c>
      <c r="L25" s="59">
        <f>'CHECK LIST PPTPKH'!AH27</f>
        <v>0</v>
      </c>
      <c r="M25" s="59" t="s">
        <v>189</v>
      </c>
    </row>
    <row r="26" spans="1:13" ht="15" customHeight="1" x14ac:dyDescent="0.25">
      <c r="A26" s="24">
        <f t="shared" si="1"/>
        <v>22</v>
      </c>
      <c r="B26" s="60" t="str">
        <f>'CHECK LIST PPTPKH'!B28</f>
        <v>TRITIK</v>
      </c>
      <c r="C26" s="60" t="str">
        <f>'CHECK LIST PPTPKH'!C28</f>
        <v>REJOSO</v>
      </c>
      <c r="D26" s="60" t="str">
        <f>'CHECK LIST PPTPKH'!D28</f>
        <v>INDIKATIF</v>
      </c>
      <c r="E26" s="60" t="str">
        <f>'CHECK LIST PPTPKH'!E28</f>
        <v>PEMERINTAH DESA</v>
      </c>
      <c r="F26" s="60" t="str">
        <f>'CHECK LIST PPTPKH'!F28</f>
        <v>TAHAP 2</v>
      </c>
      <c r="G26" s="60">
        <f>'CHECK LIST PPTPKH'!G28</f>
        <v>2023</v>
      </c>
      <c r="H26" s="59">
        <f>'CHECK LIST PPTPKH'!AC28</f>
        <v>9</v>
      </c>
      <c r="I26" s="59">
        <f>'CHECK LIST PPTPKH'!AE28</f>
        <v>7</v>
      </c>
      <c r="J26" s="59">
        <f t="shared" si="0"/>
        <v>16</v>
      </c>
      <c r="K26" s="59">
        <f>'CHECK LIST PPTPKH'!AG28</f>
        <v>320000</v>
      </c>
      <c r="L26" s="59" t="str">
        <f>'CHECK LIST PPTPKH'!AH28</f>
        <v>Upload Ulang Tahap 2</v>
      </c>
      <c r="M26" s="59" t="s">
        <v>188</v>
      </c>
    </row>
    <row r="27" spans="1:13" ht="15" customHeight="1" x14ac:dyDescent="0.25">
      <c r="A27" s="24">
        <f t="shared" si="1"/>
        <v>23</v>
      </c>
      <c r="B27" s="60" t="str">
        <f>'CHECK LIST PPTPKH'!B29</f>
        <v>SAMBIKEREP</v>
      </c>
      <c r="C27" s="60" t="str">
        <f>'CHECK LIST PPTPKH'!C29</f>
        <v>REJOSO</v>
      </c>
      <c r="D27" s="60" t="str">
        <f>'CHECK LIST PPTPKH'!D29</f>
        <v>INDIKATIF</v>
      </c>
      <c r="E27" s="60" t="str">
        <f>'CHECK LIST PPTPKH'!E29</f>
        <v>PEMERINTAH DESA</v>
      </c>
      <c r="F27" s="60" t="str">
        <f>'CHECK LIST PPTPKH'!F29</f>
        <v>TAHAP 1</v>
      </c>
      <c r="G27" s="60">
        <f>'CHECK LIST PPTPKH'!G29</f>
        <v>2022</v>
      </c>
      <c r="H27" s="59">
        <f>'CHECK LIST PPTPKH'!AC29</f>
        <v>22</v>
      </c>
      <c r="I27" s="59">
        <f>'CHECK LIST PPTPKH'!AE29</f>
        <v>0</v>
      </c>
      <c r="J27" s="59">
        <f t="shared" si="0"/>
        <v>22</v>
      </c>
      <c r="K27" s="59">
        <f>'CHECK LIST PPTPKH'!AG29</f>
        <v>5522</v>
      </c>
      <c r="L27" s="59">
        <f>'CHECK LIST PPTPKH'!AH29</f>
        <v>0</v>
      </c>
      <c r="M27" s="59" t="s">
        <v>188</v>
      </c>
    </row>
    <row r="28" spans="1:13" s="137" customFormat="1" ht="15" customHeight="1" x14ac:dyDescent="0.25">
      <c r="A28" s="134">
        <f t="shared" si="1"/>
        <v>24</v>
      </c>
      <c r="B28" s="135" t="str">
        <f>'CHECK LIST PPTPKH'!B30</f>
        <v>MUSIRLOR</v>
      </c>
      <c r="C28" s="135" t="str">
        <f>'CHECK LIST PPTPKH'!C30</f>
        <v>REJOSO</v>
      </c>
      <c r="D28" s="135" t="str">
        <f>'CHECK LIST PPTPKH'!D30</f>
        <v>INDIKATIF</v>
      </c>
      <c r="E28" s="135" t="str">
        <f>'CHECK LIST PPTPKH'!E30</f>
        <v>PEMERINTAH DESA</v>
      </c>
      <c r="F28" s="135" t="str">
        <f>'CHECK LIST PPTPKH'!F30</f>
        <v>-</v>
      </c>
      <c r="G28" s="135" t="str">
        <f>'CHECK LIST PPTPKH'!G30</f>
        <v>-</v>
      </c>
      <c r="H28" s="136">
        <f>'CHECK LIST PPTPKH'!AC30</f>
        <v>0</v>
      </c>
      <c r="I28" s="136">
        <f>'CHECK LIST PPTPKH'!AE30</f>
        <v>0</v>
      </c>
      <c r="J28" s="136">
        <f t="shared" si="0"/>
        <v>0</v>
      </c>
      <c r="K28" s="136">
        <f>'CHECK LIST PPTPKH'!AG30</f>
        <v>0</v>
      </c>
      <c r="L28" s="136" t="str">
        <f>'CHECK LIST PPTPKH'!AH30</f>
        <v>tidak ada permukiman, fasum, dan fasos yang masuk kawasan hutan</v>
      </c>
      <c r="M28" s="136" t="s">
        <v>36</v>
      </c>
    </row>
    <row r="29" spans="1:13" s="137" customFormat="1" ht="15" customHeight="1" x14ac:dyDescent="0.25">
      <c r="A29" s="134">
        <f t="shared" si="1"/>
        <v>25</v>
      </c>
      <c r="B29" s="135" t="str">
        <f>'CHECK LIST PPTPKH'!B31</f>
        <v>WENGKAL</v>
      </c>
      <c r="C29" s="135" t="str">
        <f>'CHECK LIST PPTPKH'!C31</f>
        <v>REJOSO</v>
      </c>
      <c r="D29" s="135" t="str">
        <f>'CHECK LIST PPTPKH'!D31</f>
        <v>INDIKATIF</v>
      </c>
      <c r="E29" s="135" t="str">
        <f>'CHECK LIST PPTPKH'!E31</f>
        <v>PEMERINTAH DESA</v>
      </c>
      <c r="F29" s="135" t="str">
        <f>'CHECK LIST PPTPKH'!F31</f>
        <v>-</v>
      </c>
      <c r="G29" s="135" t="str">
        <f>'CHECK LIST PPTPKH'!G31</f>
        <v>-</v>
      </c>
      <c r="H29" s="136">
        <f>'CHECK LIST PPTPKH'!AC31</f>
        <v>0</v>
      </c>
      <c r="I29" s="136">
        <f>'CHECK LIST PPTPKH'!AE31</f>
        <v>0</v>
      </c>
      <c r="J29" s="136">
        <f t="shared" si="0"/>
        <v>0</v>
      </c>
      <c r="K29" s="136">
        <f>'CHECK LIST PPTPKH'!AG31</f>
        <v>0</v>
      </c>
      <c r="L29" s="136" t="str">
        <f>'CHECK LIST PPTPKH'!AH31</f>
        <v>tidak ada permukiman, fasum, dan fasos yang masuk kawasan hutan</v>
      </c>
      <c r="M29" s="136" t="s">
        <v>36</v>
      </c>
    </row>
    <row r="30" spans="1:13" ht="15" customHeight="1" x14ac:dyDescent="0.25">
      <c r="A30" s="24">
        <f t="shared" si="1"/>
        <v>26</v>
      </c>
      <c r="B30" s="60" t="str">
        <f>'CHECK LIST PPTPKH'!B32</f>
        <v>KEDUNGPADANG</v>
      </c>
      <c r="C30" s="60" t="str">
        <f>'CHECK LIST PPTPKH'!C32</f>
        <v>REJOSO</v>
      </c>
      <c r="D30" s="60" t="str">
        <f>'CHECK LIST PPTPKH'!D32</f>
        <v>INDIKATIF</v>
      </c>
      <c r="E30" s="60" t="str">
        <f>'CHECK LIST PPTPKH'!E32</f>
        <v>PEMERINTAH DESA</v>
      </c>
      <c r="F30" s="60" t="str">
        <f>'CHECK LIST PPTPKH'!F32</f>
        <v>TAHAP 2</v>
      </c>
      <c r="G30" s="60">
        <f>'CHECK LIST PPTPKH'!G32</f>
        <v>2023</v>
      </c>
      <c r="H30" s="59">
        <f>'CHECK LIST PPTPKH'!AC32</f>
        <v>1</v>
      </c>
      <c r="I30" s="59">
        <f>'CHECK LIST PPTPKH'!AE32</f>
        <v>3</v>
      </c>
      <c r="J30" s="59">
        <f t="shared" si="0"/>
        <v>4</v>
      </c>
      <c r="K30" s="59">
        <f>'CHECK LIST PPTPKH'!AG32</f>
        <v>2157.5</v>
      </c>
      <c r="L30" s="59"/>
      <c r="M30" s="59" t="s">
        <v>188</v>
      </c>
    </row>
    <row r="31" spans="1:13" ht="15" customHeight="1" x14ac:dyDescent="0.25">
      <c r="A31" s="24">
        <f t="shared" si="1"/>
        <v>27</v>
      </c>
      <c r="B31" s="60" t="str">
        <f>'CHECK LIST PPTPKH'!B33</f>
        <v>NGADIBOYO</v>
      </c>
      <c r="C31" s="60" t="str">
        <f>'CHECK LIST PPTPKH'!C33</f>
        <v>REJOSO</v>
      </c>
      <c r="D31" s="60" t="str">
        <f>'CHECK LIST PPTPKH'!D33</f>
        <v>INDIKATIF</v>
      </c>
      <c r="E31" s="60" t="str">
        <f>'CHECK LIST PPTPKH'!E33</f>
        <v>PEMERINTAH DESA</v>
      </c>
      <c r="F31" s="60" t="str">
        <f>'CHECK LIST PPTPKH'!F33</f>
        <v>TAHAP 2</v>
      </c>
      <c r="G31" s="60">
        <f>'CHECK LIST PPTPKH'!G33</f>
        <v>2023</v>
      </c>
      <c r="H31" s="59">
        <f>'CHECK LIST PPTPKH'!AC33</f>
        <v>34</v>
      </c>
      <c r="I31" s="59">
        <f>'CHECK LIST PPTPKH'!AE33</f>
        <v>4</v>
      </c>
      <c r="J31" s="59">
        <f t="shared" si="0"/>
        <v>38</v>
      </c>
      <c r="K31" s="59">
        <f>'CHECK LIST PPTPKH'!AG33</f>
        <v>11256</v>
      </c>
      <c r="L31" s="59"/>
      <c r="M31" s="59" t="s">
        <v>188</v>
      </c>
    </row>
    <row r="32" spans="1:13" ht="15" customHeight="1" x14ac:dyDescent="0.25">
      <c r="A32" s="24">
        <f t="shared" si="1"/>
        <v>28</v>
      </c>
      <c r="B32" s="60" t="str">
        <f>'CHECK LIST PPTPKH'!B34</f>
        <v>BENDOASRI</v>
      </c>
      <c r="C32" s="60" t="str">
        <f>'CHECK LIST PPTPKH'!C34</f>
        <v>REJOSO</v>
      </c>
      <c r="D32" s="60" t="str">
        <f>'CHECK LIST PPTPKH'!D34</f>
        <v>LUAR INDIKATIF</v>
      </c>
      <c r="E32" s="60" t="str">
        <f>'CHECK LIST PPTPKH'!E34</f>
        <v>PEMERINTAH DESA</v>
      </c>
      <c r="F32" s="60" t="str">
        <f>'CHECK LIST PPTPKH'!F34</f>
        <v>TAHAP 2</v>
      </c>
      <c r="G32" s="60">
        <f>'CHECK LIST PPTPKH'!G34</f>
        <v>2023</v>
      </c>
      <c r="H32" s="59">
        <f>'CHECK LIST PPTPKH'!AC34</f>
        <v>0</v>
      </c>
      <c r="I32" s="59">
        <f>'CHECK LIST PPTPKH'!AE34</f>
        <v>8</v>
      </c>
      <c r="J32" s="59">
        <f t="shared" si="0"/>
        <v>8</v>
      </c>
      <c r="K32" s="59">
        <f>'CHECK LIST PPTPKH'!AG34</f>
        <v>23500</v>
      </c>
      <c r="L32" s="59" t="str">
        <f>'CHECK LIST PPTPKH'!AH34</f>
        <v>Upload Ulang Tahap 2</v>
      </c>
      <c r="M32" s="59"/>
    </row>
    <row r="33" spans="1:15" ht="15" customHeight="1" x14ac:dyDescent="0.25">
      <c r="A33" s="24">
        <f t="shared" si="1"/>
        <v>29</v>
      </c>
      <c r="B33" s="60" t="str">
        <f>'CHECK LIST PPTPKH'!B35</f>
        <v>GAMPENG</v>
      </c>
      <c r="C33" s="60" t="str">
        <f>'CHECK LIST PPTPKH'!C35</f>
        <v>NGLUYU</v>
      </c>
      <c r="D33" s="60" t="str">
        <f>'CHECK LIST PPTPKH'!D35</f>
        <v>INDIKATIF</v>
      </c>
      <c r="E33" s="60" t="str">
        <f>'CHECK LIST PPTPKH'!E35</f>
        <v>PEMERINTAH DESA</v>
      </c>
      <c r="F33" s="60" t="str">
        <f>'CHECK LIST PPTPKH'!F35</f>
        <v>TAHAP 1</v>
      </c>
      <c r="G33" s="60">
        <f>'CHECK LIST PPTPKH'!G35</f>
        <v>2022</v>
      </c>
      <c r="H33" s="59">
        <f>'CHECK LIST PPTPKH'!AC35</f>
        <v>0</v>
      </c>
      <c r="I33" s="59">
        <f>'CHECK LIST PPTPKH'!AE35</f>
        <v>7</v>
      </c>
      <c r="J33" s="59">
        <f t="shared" si="0"/>
        <v>7</v>
      </c>
      <c r="K33" s="59">
        <f>'CHECK LIST PPTPKH'!AG35</f>
        <v>19000</v>
      </c>
      <c r="L33" s="59">
        <f>'CHECK LIST PPTPKH'!AH35</f>
        <v>0</v>
      </c>
      <c r="M33" s="59"/>
    </row>
    <row r="34" spans="1:15" ht="15" customHeight="1" x14ac:dyDescent="0.25">
      <c r="A34" s="24">
        <f t="shared" si="1"/>
        <v>30</v>
      </c>
      <c r="B34" s="60" t="str">
        <f>'CHECK LIST PPTPKH'!B36</f>
        <v>BAJANG</v>
      </c>
      <c r="C34" s="60" t="str">
        <f>'CHECK LIST PPTPKH'!C36</f>
        <v>NGLUYU</v>
      </c>
      <c r="D34" s="60" t="str">
        <f>'CHECK LIST PPTPKH'!D36</f>
        <v>INDIKATIF</v>
      </c>
      <c r="E34" s="60" t="str">
        <f>'CHECK LIST PPTPKH'!E36</f>
        <v>PEMERINTAH DESA</v>
      </c>
      <c r="F34" s="60" t="str">
        <f>'CHECK LIST PPTPKH'!F36</f>
        <v>TAHAP 2</v>
      </c>
      <c r="G34" s="60">
        <f>'CHECK LIST PPTPKH'!G36</f>
        <v>2023</v>
      </c>
      <c r="H34" s="59">
        <f>'CHECK LIST PPTPKH'!AC36</f>
        <v>1</v>
      </c>
      <c r="I34" s="59">
        <f>'CHECK LIST PPTPKH'!AE36</f>
        <v>5</v>
      </c>
      <c r="J34" s="59">
        <f t="shared" si="0"/>
        <v>6</v>
      </c>
      <c r="K34" s="59">
        <f>'CHECK LIST PPTPKH'!AG36</f>
        <v>8500</v>
      </c>
      <c r="L34" s="59" t="str">
        <f>'CHECK LIST PPTPKH'!AH36</f>
        <v>Upload Ulang Tahap 2</v>
      </c>
      <c r="M34" s="59" t="s">
        <v>189</v>
      </c>
    </row>
    <row r="35" spans="1:15" ht="15" customHeight="1" x14ac:dyDescent="0.25">
      <c r="A35" s="24">
        <f t="shared" si="1"/>
        <v>31</v>
      </c>
      <c r="B35" s="60" t="str">
        <f>'CHECK LIST PPTPKH'!B37</f>
        <v>LENGKONGLOR</v>
      </c>
      <c r="C35" s="60" t="str">
        <f>'CHECK LIST PPTPKH'!C37</f>
        <v>NGLUYU</v>
      </c>
      <c r="D35" s="60" t="str">
        <f>'CHECK LIST PPTPKH'!D37</f>
        <v>INDIKATIF</v>
      </c>
      <c r="E35" s="60" t="str">
        <f>'CHECK LIST PPTPKH'!E37</f>
        <v>PEMERINTAH DESA</v>
      </c>
      <c r="F35" s="60" t="str">
        <f>'CHECK LIST PPTPKH'!F37</f>
        <v>TAHAP 1</v>
      </c>
      <c r="G35" s="60">
        <f>'CHECK LIST PPTPKH'!G37</f>
        <v>2022</v>
      </c>
      <c r="H35" s="59">
        <f>'CHECK LIST PPTPKH'!AC37</f>
        <v>1</v>
      </c>
      <c r="I35" s="59">
        <f>'CHECK LIST PPTPKH'!AE37</f>
        <v>7</v>
      </c>
      <c r="J35" s="59">
        <f t="shared" si="0"/>
        <v>8</v>
      </c>
      <c r="K35" s="59">
        <f>'CHECK LIST PPTPKH'!AG37</f>
        <v>17500</v>
      </c>
      <c r="L35" s="59">
        <f>'CHECK LIST PPTPKH'!AH37</f>
        <v>0</v>
      </c>
      <c r="M35" s="59"/>
    </row>
    <row r="36" spans="1:15" ht="15" customHeight="1" x14ac:dyDescent="0.25">
      <c r="A36" s="24">
        <f t="shared" si="1"/>
        <v>32</v>
      </c>
      <c r="B36" s="60" t="str">
        <f>'CHECK LIST PPTPKH'!B38</f>
        <v>NGUMPUL</v>
      </c>
      <c r="C36" s="60" t="str">
        <f>'CHECK LIST PPTPKH'!C38</f>
        <v>BAGOR</v>
      </c>
      <c r="D36" s="60" t="str">
        <f>'CHECK LIST PPTPKH'!D38</f>
        <v>INDIKATIF</v>
      </c>
      <c r="E36" s="60" t="str">
        <f>'CHECK LIST PPTPKH'!E38</f>
        <v>PEMERINTAH DESA</v>
      </c>
      <c r="F36" s="60" t="str">
        <f>'CHECK LIST PPTPKH'!F38</f>
        <v>TAHAP 2</v>
      </c>
      <c r="G36" s="60">
        <f>'CHECK LIST PPTPKH'!G38</f>
        <v>2023</v>
      </c>
      <c r="H36" s="59">
        <f>'CHECK LIST PPTPKH'!AC38</f>
        <v>0</v>
      </c>
      <c r="I36" s="59">
        <f>'CHECK LIST PPTPKH'!AE38</f>
        <v>7</v>
      </c>
      <c r="J36" s="59">
        <f t="shared" si="0"/>
        <v>7</v>
      </c>
      <c r="K36" s="59">
        <f>'CHECK LIST PPTPKH'!AG38</f>
        <v>136753</v>
      </c>
      <c r="L36" s="59" t="str">
        <f>'CHECK LIST PPTPKH'!AH38</f>
        <v>Upload Ulang Tahap 2</v>
      </c>
      <c r="M36" s="59" t="s">
        <v>188</v>
      </c>
    </row>
    <row r="37" spans="1:15" ht="15" customHeight="1" x14ac:dyDescent="0.25">
      <c r="A37" s="24">
        <f t="shared" si="1"/>
        <v>33</v>
      </c>
      <c r="B37" s="60" t="str">
        <f>'CHECK LIST PPTPKH'!B39</f>
        <v>BANARANKULON</v>
      </c>
      <c r="C37" s="60" t="str">
        <f>'CHECK LIST PPTPKH'!C39</f>
        <v>BAGOR</v>
      </c>
      <c r="D37" s="60" t="str">
        <f>'CHECK LIST PPTPKH'!D39</f>
        <v>INDIKATIF</v>
      </c>
      <c r="E37" s="60" t="str">
        <f>'CHECK LIST PPTPKH'!E39</f>
        <v>PEMERINTAH DESA</v>
      </c>
      <c r="F37" s="60" t="str">
        <f>'CHECK LIST PPTPKH'!F39</f>
        <v>TAHAP 1</v>
      </c>
      <c r="G37" s="60">
        <f>'CHECK LIST PPTPKH'!G39</f>
        <v>2022</v>
      </c>
      <c r="H37" s="59">
        <f>'CHECK LIST PPTPKH'!AC39</f>
        <v>0</v>
      </c>
      <c r="I37" s="59">
        <f>'CHECK LIST PPTPKH'!AE39</f>
        <v>1</v>
      </c>
      <c r="J37" s="59">
        <f t="shared" si="0"/>
        <v>1</v>
      </c>
      <c r="K37" s="59">
        <f>'CHECK LIST PPTPKH'!AG39</f>
        <v>50000</v>
      </c>
      <c r="L37" s="59">
        <f>'CHECK LIST PPTPKH'!AH39</f>
        <v>0</v>
      </c>
      <c r="M37" s="59" t="s">
        <v>188</v>
      </c>
      <c r="N37" s="5">
        <v>1</v>
      </c>
    </row>
    <row r="38" spans="1:15" x14ac:dyDescent="0.25">
      <c r="A38" s="24">
        <f t="shared" si="1"/>
        <v>34</v>
      </c>
      <c r="B38" s="60" t="str">
        <f>'CHECK LIST PPTPKH'!B40</f>
        <v>SALAMROJO</v>
      </c>
      <c r="C38" s="60" t="str">
        <f>'CHECK LIST PPTPKH'!C40</f>
        <v>BERBEK</v>
      </c>
      <c r="D38" s="60" t="str">
        <f>'CHECK LIST PPTPKH'!D40</f>
        <v>LUAR INDIKATIF</v>
      </c>
      <c r="E38" s="60" t="str">
        <f>'CHECK LIST PPTPKH'!E40</f>
        <v>PEMERINTAH DESA</v>
      </c>
      <c r="F38" s="60" t="str">
        <f>'CHECK LIST PPTPKH'!F40</f>
        <v>TAHAP 2</v>
      </c>
      <c r="G38" s="60">
        <f>'CHECK LIST PPTPKH'!G40</f>
        <v>2023</v>
      </c>
      <c r="H38" s="59">
        <f>'CHECK LIST PPTPKH'!AC40</f>
        <v>3</v>
      </c>
      <c r="I38" s="59">
        <f>'CHECK LIST PPTPKH'!AE40</f>
        <v>0</v>
      </c>
      <c r="J38" s="59">
        <f t="shared" ref="J38:J40" si="2">H38+I38</f>
        <v>3</v>
      </c>
      <c r="K38" s="59">
        <f>'CHECK LIST PPTPKH'!AG40</f>
        <v>15000</v>
      </c>
      <c r="L38" s="59">
        <f>'CHECK LIST PPTPKH'!AH40</f>
        <v>0</v>
      </c>
      <c r="M38" s="59" t="s">
        <v>188</v>
      </c>
    </row>
    <row r="39" spans="1:15" x14ac:dyDescent="0.25">
      <c r="A39" s="24">
        <f t="shared" si="1"/>
        <v>35</v>
      </c>
      <c r="B39" s="60" t="str">
        <f>'CHECK LIST PPTPKH'!B41</f>
        <v xml:space="preserve">BAGOR KULON </v>
      </c>
      <c r="C39" s="60" t="str">
        <f>'CHECK LIST PPTPKH'!C41</f>
        <v>BAGOR</v>
      </c>
      <c r="D39" s="60" t="str">
        <f>'CHECK LIST PPTPKH'!D41</f>
        <v>LUAR INDIKATIF</v>
      </c>
      <c r="E39" s="60" t="str">
        <f>'CHECK LIST PPTPKH'!E41</f>
        <v>PEMERINTAH DESA</v>
      </c>
      <c r="F39" s="60" t="str">
        <f>'CHECK LIST PPTPKH'!F41</f>
        <v>TAHAP 2</v>
      </c>
      <c r="G39" s="60">
        <f>'CHECK LIST PPTPKH'!G41</f>
        <v>2023</v>
      </c>
      <c r="H39" s="59">
        <f>'CHECK LIST PPTPKH'!AC41</f>
        <v>31</v>
      </c>
      <c r="I39" s="59">
        <f>'CHECK LIST PPTPKH'!AE41</f>
        <v>0</v>
      </c>
      <c r="J39" s="59">
        <f t="shared" si="2"/>
        <v>31</v>
      </c>
      <c r="K39" s="59">
        <f>'CHECK LIST PPTPKH'!AG41</f>
        <v>20083</v>
      </c>
      <c r="L39" s="59">
        <f>'CHECK LIST PPTPKH'!AH41</f>
        <v>0</v>
      </c>
      <c r="M39" s="59" t="s">
        <v>188</v>
      </c>
    </row>
    <row r="40" spans="1:15" x14ac:dyDescent="0.25">
      <c r="A40" s="24">
        <f t="shared" si="1"/>
        <v>36</v>
      </c>
      <c r="B40" s="60" t="str">
        <f>'CHECK LIST PPTPKH'!B42</f>
        <v>SIWALAN</v>
      </c>
      <c r="C40" s="60" t="str">
        <f>'CHECK LIST PPTPKH'!C42</f>
        <v>SAWAHAN</v>
      </c>
      <c r="D40" s="60" t="str">
        <f>'CHECK LIST PPTPKH'!D42</f>
        <v>LUAR INDIKATIF</v>
      </c>
      <c r="E40" s="60" t="str">
        <f>'CHECK LIST PPTPKH'!E42</f>
        <v>PEMERINTAH DESA</v>
      </c>
      <c r="F40" s="60" t="str">
        <f>'CHECK LIST PPTPKH'!F42</f>
        <v>TAHAP 2</v>
      </c>
      <c r="G40" s="60">
        <f>'CHECK LIST PPTPKH'!G42</f>
        <v>2023</v>
      </c>
      <c r="H40" s="59">
        <f>'CHECK LIST PPTPKH'!AC42</f>
        <v>0</v>
      </c>
      <c r="I40" s="59">
        <f>'CHECK LIST PPTPKH'!AE42</f>
        <v>7</v>
      </c>
      <c r="J40" s="59">
        <f t="shared" si="2"/>
        <v>7</v>
      </c>
      <c r="K40" s="59">
        <f>'CHECK LIST PPTPKH'!AG42</f>
        <v>106850</v>
      </c>
      <c r="L40" s="59">
        <f>'CHECK LIST PPTPKH'!AH42</f>
        <v>0</v>
      </c>
      <c r="M40" s="59" t="s">
        <v>188</v>
      </c>
    </row>
    <row r="41" spans="1:15" x14ac:dyDescent="0.25">
      <c r="A41" s="24">
        <f t="shared" si="1"/>
        <v>37</v>
      </c>
      <c r="B41" s="60" t="str">
        <f>'CHECK LIST PPTPKH'!B43</f>
        <v>DUREN</v>
      </c>
      <c r="C41" s="60" t="str">
        <f>'CHECK LIST PPTPKH'!C43</f>
        <v>SAWAHAN</v>
      </c>
      <c r="D41" s="60" t="str">
        <f>'CHECK LIST PPTPKH'!D43</f>
        <v>LUAR INDIKATIF</v>
      </c>
      <c r="E41" s="60" t="str">
        <f>'CHECK LIST PPTPKH'!E43</f>
        <v>PEMERINTAH DESA</v>
      </c>
      <c r="F41" s="60" t="str">
        <f>'CHECK LIST PPTPKH'!F43</f>
        <v>TAHAP 2</v>
      </c>
      <c r="G41" s="60">
        <f>'CHECK LIST PPTPKH'!G43</f>
        <v>2023</v>
      </c>
      <c r="H41" s="59">
        <f>'CHECK LIST PPTPKH'!AC43</f>
        <v>3</v>
      </c>
      <c r="I41" s="59">
        <f>'CHECK LIST PPTPKH'!AE43</f>
        <v>4</v>
      </c>
      <c r="J41" s="59">
        <f t="shared" ref="J41" si="3">H41+I41</f>
        <v>7</v>
      </c>
      <c r="K41" s="59">
        <f>'CHECK LIST PPTPKH'!AG43</f>
        <v>9325</v>
      </c>
      <c r="L41" s="59">
        <f>'CHECK LIST PPTPKH'!AH43</f>
        <v>0</v>
      </c>
      <c r="M41" s="59"/>
    </row>
    <row r="42" spans="1:15" s="137" customFormat="1" x14ac:dyDescent="0.25">
      <c r="A42" s="134">
        <f t="shared" si="1"/>
        <v>38</v>
      </c>
      <c r="B42" s="135" t="str">
        <f>'CHECK LIST PPTPKH'!B44</f>
        <v>MANCON</v>
      </c>
      <c r="C42" s="135" t="str">
        <f>'CHECK LIST PPTPKH'!C44</f>
        <v xml:space="preserve">WILANGAN </v>
      </c>
      <c r="D42" s="135" t="str">
        <f>'CHECK LIST PPTPKH'!D44</f>
        <v>LUAR INDIKATIF</v>
      </c>
      <c r="E42" s="135" t="str">
        <f>'CHECK LIST PPTPKH'!E44</f>
        <v>PEMERINTAH DESA</v>
      </c>
      <c r="F42" s="135" t="str">
        <f>'CHECK LIST PPTPKH'!F44</f>
        <v>-</v>
      </c>
      <c r="G42" s="135" t="str">
        <f>'CHECK LIST PPTPKH'!G44</f>
        <v>-</v>
      </c>
      <c r="H42" s="136">
        <f>'CHECK LIST PPTPKH'!AC44</f>
        <v>0</v>
      </c>
      <c r="I42" s="136">
        <f>'CHECK LIST PPTPKH'!AE44</f>
        <v>0</v>
      </c>
      <c r="J42" s="136">
        <f t="shared" ref="J42:J43" si="4">H42+I42</f>
        <v>0</v>
      </c>
      <c r="K42" s="136">
        <f>'CHECK LIST PPTPKH'!AG44</f>
        <v>0</v>
      </c>
      <c r="L42" s="136" t="str">
        <f>'CHECK LIST PPTPKH'!AH44</f>
        <v>tidak ada permukiman, fasum, dan fasos yang masuk kawasan hutan</v>
      </c>
      <c r="M42" s="136" t="s">
        <v>36</v>
      </c>
      <c r="O42" s="141">
        <v>105</v>
      </c>
    </row>
    <row r="43" spans="1:15" x14ac:dyDescent="0.25">
      <c r="A43" s="24">
        <f t="shared" si="1"/>
        <v>39</v>
      </c>
      <c r="B43" s="60" t="str">
        <f>'CHECK LIST PPTPKH'!B45</f>
        <v>LOSARI</v>
      </c>
      <c r="C43" s="60" t="str">
        <f>'CHECK LIST PPTPKH'!C45</f>
        <v>GONDANG</v>
      </c>
      <c r="D43" s="60" t="str">
        <f>'CHECK LIST PPTPKH'!D45</f>
        <v>LUAR INDIKATIF</v>
      </c>
      <c r="E43" s="60" t="str">
        <f>'CHECK LIST PPTPKH'!E45</f>
        <v>PEMERINTAH DESA</v>
      </c>
      <c r="F43" s="60" t="str">
        <f>'CHECK LIST PPTPKH'!F45</f>
        <v>TAHAP 2</v>
      </c>
      <c r="G43" s="60">
        <f>'CHECK LIST PPTPKH'!G45</f>
        <v>2023</v>
      </c>
      <c r="H43" s="59">
        <f>'CHECK LIST PPTPKH'!AC45</f>
        <v>2</v>
      </c>
      <c r="I43" s="59">
        <f>'CHECK LIST PPTPKH'!AE45</f>
        <v>3</v>
      </c>
      <c r="J43" s="59">
        <f t="shared" si="4"/>
        <v>5</v>
      </c>
      <c r="K43" s="59">
        <f>'CHECK LIST PPTPKH'!AG45</f>
        <v>46078</v>
      </c>
      <c r="L43" s="59">
        <f>'CHECK LIST PPTPKH'!AH45</f>
        <v>0</v>
      </c>
      <c r="M43" s="59" t="s">
        <v>189</v>
      </c>
      <c r="O43" s="133">
        <v>165</v>
      </c>
    </row>
    <row r="44" spans="1:15" s="137" customFormat="1" x14ac:dyDescent="0.25">
      <c r="A44" s="134">
        <f t="shared" si="1"/>
        <v>40</v>
      </c>
      <c r="B44" s="135" t="str">
        <f>'CHECK LIST PPTPKH'!B46</f>
        <v>BERBEK</v>
      </c>
      <c r="C44" s="135" t="str">
        <f>'CHECK LIST PPTPKH'!C46</f>
        <v>BERBEK</v>
      </c>
      <c r="D44" s="135" t="str">
        <f>'CHECK LIST PPTPKH'!D46</f>
        <v>LUAR INDIKATIF</v>
      </c>
      <c r="E44" s="135" t="str">
        <f>'CHECK LIST PPTPKH'!E46</f>
        <v>PEMERINTAH DESA</v>
      </c>
      <c r="F44" s="135" t="str">
        <f>'CHECK LIST PPTPKH'!F46</f>
        <v>-</v>
      </c>
      <c r="G44" s="135" t="str">
        <f>'CHECK LIST PPTPKH'!G46</f>
        <v>-</v>
      </c>
      <c r="H44" s="136">
        <f>'CHECK LIST PPTPKH'!AC46</f>
        <v>0</v>
      </c>
      <c r="I44" s="136">
        <f>'CHECK LIST PPTPKH'!AE46</f>
        <v>0</v>
      </c>
      <c r="J44" s="136">
        <f t="shared" ref="J44" si="5">H44+I44</f>
        <v>0</v>
      </c>
      <c r="K44" s="136">
        <f>'CHECK LIST PPTPKH'!AG46</f>
        <v>0</v>
      </c>
      <c r="L44" s="136">
        <f>'CHECK LIST PPTPKH'!AH46</f>
        <v>0</v>
      </c>
      <c r="M44" s="136"/>
      <c r="O44" s="141">
        <v>1660</v>
      </c>
    </row>
    <row r="45" spans="1:15" x14ac:dyDescent="0.25">
      <c r="A45" s="24">
        <f t="shared" si="1"/>
        <v>41</v>
      </c>
      <c r="B45" s="60" t="str">
        <f>'CHECK LIST PPTPKH'!B47</f>
        <v>KLODAN</v>
      </c>
      <c r="C45" s="60" t="str">
        <f>'CHECK LIST PPTPKH'!C47</f>
        <v>NGETOS</v>
      </c>
      <c r="D45" s="60" t="str">
        <f>'CHECK LIST PPTPKH'!D47</f>
        <v>LUAR INDIKATIF</v>
      </c>
      <c r="E45" s="60" t="str">
        <f>'CHECK LIST PPTPKH'!E47</f>
        <v>PEMERINTAH DESA</v>
      </c>
      <c r="F45" s="60" t="str">
        <f>'CHECK LIST PPTPKH'!F47</f>
        <v>TAHAP 2</v>
      </c>
      <c r="G45" s="60">
        <f>'CHECK LIST PPTPKH'!G47</f>
        <v>2023</v>
      </c>
      <c r="H45" s="59">
        <f>'CHECK LIST PPTPKH'!AC47</f>
        <v>3</v>
      </c>
      <c r="I45" s="59">
        <f>'CHECK LIST PPTPKH'!AE47</f>
        <v>0</v>
      </c>
      <c r="J45" s="59">
        <f t="shared" ref="J45" si="6">H45+I45</f>
        <v>3</v>
      </c>
      <c r="K45" s="59">
        <f>'CHECK LIST PPTPKH'!AG47</f>
        <v>97</v>
      </c>
      <c r="L45" s="59">
        <f>'CHECK LIST PPTPKH'!AH47</f>
        <v>0</v>
      </c>
      <c r="M45" s="59" t="s">
        <v>187</v>
      </c>
      <c r="O45" s="133">
        <v>227.5</v>
      </c>
    </row>
    <row r="46" spans="1:15" ht="69" customHeight="1" x14ac:dyDescent="0.25">
      <c r="A46" s="24">
        <f t="shared" si="1"/>
        <v>42</v>
      </c>
      <c r="B46" s="60" t="str">
        <f>'CHECK LIST PPTPKH'!B48</f>
        <v xml:space="preserve"> Dinas Kepemudaan, Olahraga, Kebudayaan dan Pariwisata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46" s="60">
        <f>'CHECK LIST PPTPKH'!C48</f>
        <v>0</v>
      </c>
      <c r="D46" s="60" t="str">
        <f>'CHECK LIST PPTPKH'!D48</f>
        <v>ASET PEMDA</v>
      </c>
      <c r="E46" s="60" t="str">
        <f>'CHECK LIST PPTPKH'!E48</f>
        <v>PEMERINTAH DAERAH</v>
      </c>
      <c r="F46" s="60" t="str">
        <f>'CHECK LIST PPTPKH'!F48</f>
        <v>TAHAP 2</v>
      </c>
      <c r="G46" s="60">
        <f>'CHECK LIST PPTPKH'!G48</f>
        <v>2023</v>
      </c>
      <c r="H46" s="59">
        <f>'CHECK LIST PPTPKH'!AC48</f>
        <v>0</v>
      </c>
      <c r="I46" s="59">
        <f>'CHECK LIST PPTPKH'!AE48</f>
        <v>5</v>
      </c>
      <c r="J46" s="59">
        <f t="shared" ref="J46" si="7">H46+I46</f>
        <v>5</v>
      </c>
      <c r="K46" s="59">
        <f>'CHECK LIST PPTPKH'!AG48</f>
        <v>2025</v>
      </c>
      <c r="L46" s="59">
        <f>'CHECK LIST PPTPKH'!AH48</f>
        <v>0</v>
      </c>
      <c r="M46" s="59"/>
    </row>
    <row r="47" spans="1:15" ht="49.5" x14ac:dyDescent="0.25">
      <c r="A47" s="24">
        <f t="shared" si="1"/>
        <v>43</v>
      </c>
      <c r="B47" s="60" t="str">
        <f>'CHECK LIST PPTPKH'!B49</f>
        <v xml:space="preserve">DINAS PEKERJAAN UMUM DAN PENATAAN RUANG </v>
      </c>
      <c r="C47" s="60">
        <f>'CHECK LIST PPTPKH'!C49</f>
        <v>0</v>
      </c>
      <c r="D47" s="60" t="str">
        <f>'CHECK LIST PPTPKH'!D49</f>
        <v>ASET PEMDA</v>
      </c>
      <c r="E47" s="60" t="str">
        <f>'CHECK LIST PPTPKH'!E49</f>
        <v>PEMERINTAH DAERAH</v>
      </c>
      <c r="F47" s="60" t="str">
        <f>'CHECK LIST PPTPKH'!F49</f>
        <v>TAHAP 2</v>
      </c>
      <c r="G47" s="60">
        <f>'CHECK LIST PPTPKH'!G49</f>
        <v>2023</v>
      </c>
      <c r="H47" s="59">
        <f>'CHECK LIST PPTPKH'!AC49</f>
        <v>0</v>
      </c>
      <c r="I47" s="59">
        <f>'CHECK LIST PPTPKH'!AE49</f>
        <v>140</v>
      </c>
      <c r="J47" s="59">
        <f t="shared" ref="J47" si="8">H47+I47</f>
        <v>140</v>
      </c>
      <c r="K47" s="59">
        <f>'CHECK LIST PPTPKH'!AG49</f>
        <v>2941861</v>
      </c>
      <c r="L47" s="59" t="str">
        <f>'CHECK LIST PPTPKH'!AH49</f>
        <v>Bidang Pengairan dan Jalan</v>
      </c>
      <c r="M47" s="59"/>
    </row>
    <row r="48" spans="1:15" s="137" customFormat="1" ht="36" customHeight="1" x14ac:dyDescent="0.25">
      <c r="A48" s="134">
        <f t="shared" si="1"/>
        <v>44</v>
      </c>
      <c r="B48" s="135" t="str">
        <f>'CHECK LIST PPTPKH'!B50</f>
        <v>DINAS KESEHATAN</v>
      </c>
      <c r="C48" s="135">
        <f>'CHECK LIST PPTPKH'!C50</f>
        <v>0</v>
      </c>
      <c r="D48" s="135" t="str">
        <f>'CHECK LIST PPTPKH'!D50</f>
        <v>ASET PEMDA</v>
      </c>
      <c r="E48" s="135" t="str">
        <f>'CHECK LIST PPTPKH'!E50</f>
        <v>PEMERINTAH DAERAH</v>
      </c>
      <c r="F48" s="135" t="str">
        <f>'CHECK LIST PPTPKH'!F50</f>
        <v>-</v>
      </c>
      <c r="G48" s="135" t="str">
        <f>'CHECK LIST PPTPKH'!G50</f>
        <v>-</v>
      </c>
      <c r="H48" s="136">
        <f>'CHECK LIST PPTPKH'!AC50</f>
        <v>0</v>
      </c>
      <c r="I48" s="136">
        <f>'CHECK LIST PPTPKH'!AE50</f>
        <v>0</v>
      </c>
      <c r="J48" s="136">
        <f t="shared" ref="J48" si="9">H48+I48</f>
        <v>0</v>
      </c>
      <c r="K48" s="136">
        <f>'CHECK LIST PPTPKH'!AG50</f>
        <v>0</v>
      </c>
      <c r="L48" s="136">
        <f>'CHECK LIST PPTPKH'!AH50</f>
        <v>0</v>
      </c>
      <c r="M48" s="136"/>
    </row>
    <row r="49" spans="1:13" s="137" customFormat="1" ht="37.5" customHeight="1" x14ac:dyDescent="0.25">
      <c r="A49" s="134">
        <f t="shared" si="1"/>
        <v>45</v>
      </c>
      <c r="B49" s="135" t="str">
        <f>'CHECK LIST PPTPKH'!B51</f>
        <v xml:space="preserve">DINAS PENDIDIKAN </v>
      </c>
      <c r="C49" s="135">
        <f>'CHECK LIST PPTPKH'!C51</f>
        <v>0</v>
      </c>
      <c r="D49" s="135" t="str">
        <f>'CHECK LIST PPTPKH'!D51</f>
        <v>ASET PEMDA</v>
      </c>
      <c r="E49" s="135" t="str">
        <f>'CHECK LIST PPTPKH'!E51</f>
        <v>PEMERINTAH DAERAH</v>
      </c>
      <c r="F49" s="135" t="s">
        <v>36</v>
      </c>
      <c r="G49" s="135">
        <f>'CHECK LIST PPTPKH'!G51</f>
        <v>2023</v>
      </c>
      <c r="H49" s="136">
        <f>'CHECK LIST PPTPKH'!AC51</f>
        <v>0</v>
      </c>
      <c r="I49" s="136"/>
      <c r="J49" s="136"/>
      <c r="K49" s="136"/>
      <c r="L49" s="136">
        <f>'CHECK LIST PPTPKH'!AH51</f>
        <v>0</v>
      </c>
      <c r="M49" s="136"/>
    </row>
    <row r="50" spans="1:13" x14ac:dyDescent="0.25">
      <c r="A50" s="184" t="s">
        <v>155</v>
      </c>
      <c r="B50" s="184"/>
      <c r="C50" s="184"/>
      <c r="D50" s="184"/>
      <c r="E50" s="184"/>
      <c r="F50" s="184"/>
      <c r="G50" s="184"/>
      <c r="H50" s="72">
        <f>SUM(H5:H49)</f>
        <v>905</v>
      </c>
      <c r="I50" s="72">
        <f t="shared" ref="I50:K50" si="10">SUM(I5:I49)</f>
        <v>281</v>
      </c>
      <c r="J50" s="72">
        <f t="shared" si="10"/>
        <v>1186</v>
      </c>
      <c r="K50" s="72">
        <f t="shared" si="10"/>
        <v>4939581.25</v>
      </c>
      <c r="L50" s="58"/>
      <c r="M50" s="58"/>
    </row>
    <row r="53" spans="1:13" x14ac:dyDescent="0.25">
      <c r="K53" s="56"/>
    </row>
  </sheetData>
  <mergeCells count="12">
    <mergeCell ref="M3:M4"/>
    <mergeCell ref="A50:G50"/>
    <mergeCell ref="E3:E4"/>
    <mergeCell ref="F3:F4"/>
    <mergeCell ref="L3:L4"/>
    <mergeCell ref="G3:G4"/>
    <mergeCell ref="A1:L1"/>
    <mergeCell ref="H3:J3"/>
    <mergeCell ref="A3:A4"/>
    <mergeCell ref="B3:B4"/>
    <mergeCell ref="C3:C4"/>
    <mergeCell ref="D3:D4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10000" scale="62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zoomScale="80" zoomScaleNormal="80" workbookViewId="0">
      <selection activeCell="H24" sqref="H24"/>
    </sheetView>
  </sheetViews>
  <sheetFormatPr defaultColWidth="8.85546875" defaultRowHeight="16.5" x14ac:dyDescent="0.25"/>
  <cols>
    <col min="1" max="1" width="6.85546875" style="30" customWidth="1"/>
    <col min="2" max="2" width="17.7109375" style="30" customWidth="1"/>
    <col min="3" max="3" width="18.7109375" style="30" customWidth="1"/>
    <col min="4" max="4" width="15.28515625" style="30" bestFit="1" customWidth="1"/>
    <col min="5" max="5" width="20.42578125" style="30" customWidth="1"/>
    <col min="6" max="7" width="17.42578125" style="38" customWidth="1"/>
    <col min="8" max="8" width="12.7109375" style="5" customWidth="1"/>
    <col min="9" max="9" width="11.85546875" style="5" customWidth="1"/>
    <col min="10" max="10" width="12" style="5" bestFit="1" customWidth="1"/>
    <col min="11" max="11" width="18.28515625" style="5" customWidth="1"/>
    <col min="12" max="12" width="64.28515625" style="5" bestFit="1" customWidth="1"/>
    <col min="13" max="13" width="19.7109375" style="5" customWidth="1"/>
    <col min="14" max="16384" width="8.85546875" style="5"/>
  </cols>
  <sheetData>
    <row r="1" spans="1:15" ht="20.25" x14ac:dyDescent="0.25">
      <c r="A1" s="181" t="s">
        <v>178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3" spans="1:15" ht="15" customHeight="1" x14ac:dyDescent="0.25">
      <c r="A3" s="182" t="s">
        <v>0</v>
      </c>
      <c r="B3" s="182" t="s">
        <v>1</v>
      </c>
      <c r="C3" s="182" t="s">
        <v>2</v>
      </c>
      <c r="D3" s="182" t="s">
        <v>113</v>
      </c>
      <c r="E3" s="182" t="s">
        <v>114</v>
      </c>
      <c r="F3" s="182" t="s">
        <v>112</v>
      </c>
      <c r="G3" s="182" t="s">
        <v>121</v>
      </c>
      <c r="H3" s="182" t="s">
        <v>115</v>
      </c>
      <c r="I3" s="182"/>
      <c r="J3" s="182"/>
      <c r="K3" s="61" t="s">
        <v>116</v>
      </c>
      <c r="L3" s="183" t="s">
        <v>120</v>
      </c>
      <c r="M3" s="183" t="s">
        <v>186</v>
      </c>
    </row>
    <row r="4" spans="1:15" ht="15" customHeight="1" x14ac:dyDescent="0.25">
      <c r="A4" s="182"/>
      <c r="B4" s="182"/>
      <c r="C4" s="182"/>
      <c r="D4" s="182"/>
      <c r="E4" s="182"/>
      <c r="F4" s="182"/>
      <c r="G4" s="182"/>
      <c r="H4" s="143" t="s">
        <v>117</v>
      </c>
      <c r="I4" s="142" t="s">
        <v>118</v>
      </c>
      <c r="J4" s="142" t="s">
        <v>119</v>
      </c>
      <c r="K4" s="64" t="s">
        <v>179</v>
      </c>
      <c r="L4" s="183"/>
      <c r="M4" s="183"/>
    </row>
    <row r="5" spans="1:15" ht="15" customHeight="1" x14ac:dyDescent="0.25">
      <c r="A5" s="24">
        <v>1</v>
      </c>
      <c r="B5" s="60" t="str">
        <f>'CHECK LIST PPTPKH'!B13</f>
        <v>MOJODUWUR</v>
      </c>
      <c r="C5" s="60" t="str">
        <f>'CHECK LIST PPTPKH'!C13</f>
        <v>NGETOS</v>
      </c>
      <c r="D5" s="60" t="str">
        <f>'CHECK LIST PPTPKH'!D13</f>
        <v>INDIKATIF</v>
      </c>
      <c r="E5" s="60" t="str">
        <f>'CHECK LIST PPTPKH'!E13</f>
        <v>PEMERINTAH DESA</v>
      </c>
      <c r="F5" s="60" t="str">
        <f>'CHECK LIST PPTPKH'!F13</f>
        <v>TAHAP 2</v>
      </c>
      <c r="G5" s="60">
        <f>'CHECK LIST PPTPKH'!G13</f>
        <v>2023</v>
      </c>
      <c r="H5" s="59">
        <f>'CHECK LIST PPTPKH'!AC13</f>
        <v>262</v>
      </c>
      <c r="I5" s="59">
        <f>'CHECK LIST PPTPKH'!AE13</f>
        <v>11</v>
      </c>
      <c r="J5" s="59">
        <f t="shared" ref="J5:J19" si="0">H5+I5</f>
        <v>273</v>
      </c>
      <c r="K5" s="59">
        <f>'CHECK LIST PPTPKH'!AG13</f>
        <v>540400</v>
      </c>
      <c r="L5" s="59" t="str">
        <f>'CHECK LIST PPTPKH'!AH13</f>
        <v>Mengajukan melalui LSM GEMA-PS</v>
      </c>
      <c r="M5" s="59"/>
    </row>
    <row r="6" spans="1:15" ht="15" customHeight="1" x14ac:dyDescent="0.25">
      <c r="A6" s="24">
        <f>A5+1</f>
        <v>2</v>
      </c>
      <c r="B6" s="60" t="str">
        <f>'CHECK LIST PPTPKH'!B28</f>
        <v>TRITIK</v>
      </c>
      <c r="C6" s="60" t="str">
        <f>'CHECK LIST PPTPKH'!C28</f>
        <v>REJOSO</v>
      </c>
      <c r="D6" s="60" t="str">
        <f>'CHECK LIST PPTPKH'!D28</f>
        <v>INDIKATIF</v>
      </c>
      <c r="E6" s="60" t="str">
        <f>'CHECK LIST PPTPKH'!E28</f>
        <v>PEMERINTAH DESA</v>
      </c>
      <c r="F6" s="60" t="str">
        <f>'CHECK LIST PPTPKH'!F28</f>
        <v>TAHAP 2</v>
      </c>
      <c r="G6" s="60">
        <f>'CHECK LIST PPTPKH'!G28</f>
        <v>2023</v>
      </c>
      <c r="H6" s="59">
        <f>'CHECK LIST PPTPKH'!AC28</f>
        <v>9</v>
      </c>
      <c r="I6" s="59">
        <f>'CHECK LIST PPTPKH'!AE28</f>
        <v>7</v>
      </c>
      <c r="J6" s="59">
        <f t="shared" si="0"/>
        <v>16</v>
      </c>
      <c r="K6" s="59">
        <f>'CHECK LIST PPTPKH'!AG28</f>
        <v>320000</v>
      </c>
      <c r="L6" s="59" t="str">
        <f>'CHECK LIST PPTPKH'!AH28</f>
        <v>Upload Ulang Tahap 2</v>
      </c>
      <c r="M6" s="59" t="s">
        <v>188</v>
      </c>
    </row>
    <row r="7" spans="1:15" ht="15" customHeight="1" x14ac:dyDescent="0.25">
      <c r="A7" s="24">
        <f t="shared" ref="A7:A20" si="1">A6+1</f>
        <v>3</v>
      </c>
      <c r="B7" s="60" t="str">
        <f>'CHECK LIST PPTPKH'!B32</f>
        <v>KEDUNGPADANG</v>
      </c>
      <c r="C7" s="60" t="str">
        <f>'CHECK LIST PPTPKH'!C32</f>
        <v>REJOSO</v>
      </c>
      <c r="D7" s="60" t="str">
        <f>'CHECK LIST PPTPKH'!D32</f>
        <v>INDIKATIF</v>
      </c>
      <c r="E7" s="60" t="str">
        <f>'CHECK LIST PPTPKH'!E32</f>
        <v>PEMERINTAH DESA</v>
      </c>
      <c r="F7" s="60" t="str">
        <f>'CHECK LIST PPTPKH'!F32</f>
        <v>TAHAP 2</v>
      </c>
      <c r="G7" s="60">
        <f>'CHECK LIST PPTPKH'!G32</f>
        <v>2023</v>
      </c>
      <c r="H7" s="59">
        <f>'CHECK LIST PPTPKH'!AC32</f>
        <v>1</v>
      </c>
      <c r="I7" s="59">
        <f>'CHECK LIST PPTPKH'!AE32</f>
        <v>3</v>
      </c>
      <c r="J7" s="59">
        <f t="shared" si="0"/>
        <v>4</v>
      </c>
      <c r="K7" s="59">
        <f>'CHECK LIST PPTPKH'!AG32</f>
        <v>2157.5</v>
      </c>
      <c r="L7" s="59"/>
      <c r="M7" s="59" t="s">
        <v>188</v>
      </c>
    </row>
    <row r="8" spans="1:15" ht="15" customHeight="1" x14ac:dyDescent="0.25">
      <c r="A8" s="24">
        <f t="shared" si="1"/>
        <v>4</v>
      </c>
      <c r="B8" s="60" t="str">
        <f>'CHECK LIST PPTPKH'!B33</f>
        <v>NGADIBOYO</v>
      </c>
      <c r="C8" s="60" t="str">
        <f>'CHECK LIST PPTPKH'!C33</f>
        <v>REJOSO</v>
      </c>
      <c r="D8" s="60" t="str">
        <f>'CHECK LIST PPTPKH'!D33</f>
        <v>INDIKATIF</v>
      </c>
      <c r="E8" s="60" t="str">
        <f>'CHECK LIST PPTPKH'!E33</f>
        <v>PEMERINTAH DESA</v>
      </c>
      <c r="F8" s="60" t="str">
        <f>'CHECK LIST PPTPKH'!F33</f>
        <v>TAHAP 2</v>
      </c>
      <c r="G8" s="60">
        <f>'CHECK LIST PPTPKH'!G33</f>
        <v>2023</v>
      </c>
      <c r="H8" s="59">
        <f>'CHECK LIST PPTPKH'!AC33</f>
        <v>34</v>
      </c>
      <c r="I8" s="59">
        <f>'CHECK LIST PPTPKH'!AE33</f>
        <v>4</v>
      </c>
      <c r="J8" s="59">
        <f t="shared" si="0"/>
        <v>38</v>
      </c>
      <c r="K8" s="59">
        <f>'CHECK LIST PPTPKH'!AG33</f>
        <v>11256</v>
      </c>
      <c r="L8" s="59"/>
      <c r="M8" s="59" t="s">
        <v>188</v>
      </c>
    </row>
    <row r="9" spans="1:15" ht="15" customHeight="1" x14ac:dyDescent="0.25">
      <c r="A9" s="24">
        <f t="shared" si="1"/>
        <v>5</v>
      </c>
      <c r="B9" s="60" t="str">
        <f>'CHECK LIST PPTPKH'!B34</f>
        <v>BENDOASRI</v>
      </c>
      <c r="C9" s="60" t="str">
        <f>'CHECK LIST PPTPKH'!C34</f>
        <v>REJOSO</v>
      </c>
      <c r="D9" s="60" t="str">
        <f>'CHECK LIST PPTPKH'!D34</f>
        <v>LUAR INDIKATIF</v>
      </c>
      <c r="E9" s="60" t="str">
        <f>'CHECK LIST PPTPKH'!E34</f>
        <v>PEMERINTAH DESA</v>
      </c>
      <c r="F9" s="60" t="str">
        <f>'CHECK LIST PPTPKH'!F34</f>
        <v>TAHAP 2</v>
      </c>
      <c r="G9" s="60">
        <f>'CHECK LIST PPTPKH'!G34</f>
        <v>2023</v>
      </c>
      <c r="H9" s="59">
        <f>'CHECK LIST PPTPKH'!AC34</f>
        <v>0</v>
      </c>
      <c r="I9" s="59">
        <f>'CHECK LIST PPTPKH'!AE34</f>
        <v>8</v>
      </c>
      <c r="J9" s="59">
        <f t="shared" si="0"/>
        <v>8</v>
      </c>
      <c r="K9" s="59">
        <f>'CHECK LIST PPTPKH'!AG34</f>
        <v>23500</v>
      </c>
      <c r="L9" s="59" t="str">
        <f>'CHECK LIST PPTPKH'!AH34</f>
        <v>Upload Ulang Tahap 2</v>
      </c>
      <c r="M9" s="59"/>
    </row>
    <row r="10" spans="1:15" ht="15" customHeight="1" x14ac:dyDescent="0.25">
      <c r="A10" s="24">
        <f t="shared" si="1"/>
        <v>6</v>
      </c>
      <c r="B10" s="60" t="str">
        <f>'CHECK LIST PPTPKH'!B36</f>
        <v>BAJANG</v>
      </c>
      <c r="C10" s="60" t="str">
        <f>'CHECK LIST PPTPKH'!C36</f>
        <v>NGLUYU</v>
      </c>
      <c r="D10" s="60" t="str">
        <f>'CHECK LIST PPTPKH'!D36</f>
        <v>INDIKATIF</v>
      </c>
      <c r="E10" s="60" t="str">
        <f>'CHECK LIST PPTPKH'!E36</f>
        <v>PEMERINTAH DESA</v>
      </c>
      <c r="F10" s="60" t="str">
        <f>'CHECK LIST PPTPKH'!F36</f>
        <v>TAHAP 2</v>
      </c>
      <c r="G10" s="60">
        <f>'CHECK LIST PPTPKH'!G36</f>
        <v>2023</v>
      </c>
      <c r="H10" s="59">
        <f>'CHECK LIST PPTPKH'!AC36</f>
        <v>1</v>
      </c>
      <c r="I10" s="59">
        <f>'CHECK LIST PPTPKH'!AE36</f>
        <v>5</v>
      </c>
      <c r="J10" s="59">
        <f t="shared" si="0"/>
        <v>6</v>
      </c>
      <c r="K10" s="59">
        <f>'CHECK LIST PPTPKH'!AG36</f>
        <v>8500</v>
      </c>
      <c r="L10" s="59" t="str">
        <f>'CHECK LIST PPTPKH'!AH36</f>
        <v>Upload Ulang Tahap 2</v>
      </c>
      <c r="M10" s="59" t="s">
        <v>189</v>
      </c>
    </row>
    <row r="11" spans="1:15" ht="15" customHeight="1" x14ac:dyDescent="0.25">
      <c r="A11" s="24">
        <f t="shared" si="1"/>
        <v>7</v>
      </c>
      <c r="B11" s="60" t="str">
        <f>'CHECK LIST PPTPKH'!B38</f>
        <v>NGUMPUL</v>
      </c>
      <c r="C11" s="60" t="str">
        <f>'CHECK LIST PPTPKH'!C38</f>
        <v>BAGOR</v>
      </c>
      <c r="D11" s="60" t="str">
        <f>'CHECK LIST PPTPKH'!D38</f>
        <v>INDIKATIF</v>
      </c>
      <c r="E11" s="60" t="str">
        <f>'CHECK LIST PPTPKH'!E38</f>
        <v>PEMERINTAH DESA</v>
      </c>
      <c r="F11" s="60" t="str">
        <f>'CHECK LIST PPTPKH'!F38</f>
        <v>TAHAP 2</v>
      </c>
      <c r="G11" s="60">
        <f>'CHECK LIST PPTPKH'!G38</f>
        <v>2023</v>
      </c>
      <c r="H11" s="59">
        <f>'CHECK LIST PPTPKH'!AC38</f>
        <v>0</v>
      </c>
      <c r="I11" s="59">
        <f>'CHECK LIST PPTPKH'!AE38</f>
        <v>7</v>
      </c>
      <c r="J11" s="59">
        <f t="shared" si="0"/>
        <v>7</v>
      </c>
      <c r="K11" s="59">
        <f>'CHECK LIST PPTPKH'!AG38</f>
        <v>136753</v>
      </c>
      <c r="L11" s="59" t="str">
        <f>'CHECK LIST PPTPKH'!AH38</f>
        <v>Upload Ulang Tahap 2</v>
      </c>
      <c r="M11" s="59" t="s">
        <v>188</v>
      </c>
    </row>
    <row r="12" spans="1:15" x14ac:dyDescent="0.25">
      <c r="A12" s="24">
        <f t="shared" si="1"/>
        <v>8</v>
      </c>
      <c r="B12" s="60" t="str">
        <f>'CHECK LIST PPTPKH'!B40</f>
        <v>SALAMROJO</v>
      </c>
      <c r="C12" s="60" t="str">
        <f>'CHECK LIST PPTPKH'!C40</f>
        <v>BERBEK</v>
      </c>
      <c r="D12" s="60" t="str">
        <f>'CHECK LIST PPTPKH'!D40</f>
        <v>LUAR INDIKATIF</v>
      </c>
      <c r="E12" s="60" t="str">
        <f>'CHECK LIST PPTPKH'!E40</f>
        <v>PEMERINTAH DESA</v>
      </c>
      <c r="F12" s="60" t="str">
        <f>'CHECK LIST PPTPKH'!F40</f>
        <v>TAHAP 2</v>
      </c>
      <c r="G12" s="60">
        <f>'CHECK LIST PPTPKH'!G40</f>
        <v>2023</v>
      </c>
      <c r="H12" s="59">
        <f>'CHECK LIST PPTPKH'!AC40</f>
        <v>3</v>
      </c>
      <c r="I12" s="59">
        <f>'CHECK LIST PPTPKH'!AE40</f>
        <v>0</v>
      </c>
      <c r="J12" s="59">
        <f t="shared" si="0"/>
        <v>3</v>
      </c>
      <c r="K12" s="59">
        <f>'CHECK LIST PPTPKH'!AG40</f>
        <v>15000</v>
      </c>
      <c r="L12" s="59">
        <f>'CHECK LIST PPTPKH'!AH40</f>
        <v>0</v>
      </c>
      <c r="M12" s="59" t="s">
        <v>188</v>
      </c>
    </row>
    <row r="13" spans="1:15" x14ac:dyDescent="0.25">
      <c r="A13" s="24">
        <f t="shared" si="1"/>
        <v>9</v>
      </c>
      <c r="B13" s="60" t="str">
        <f>'CHECK LIST PPTPKH'!B41</f>
        <v xml:space="preserve">BAGOR KULON </v>
      </c>
      <c r="C13" s="60" t="str">
        <f>'CHECK LIST PPTPKH'!C41</f>
        <v>BAGOR</v>
      </c>
      <c r="D13" s="60" t="str">
        <f>'CHECK LIST PPTPKH'!D41</f>
        <v>LUAR INDIKATIF</v>
      </c>
      <c r="E13" s="60" t="str">
        <f>'CHECK LIST PPTPKH'!E41</f>
        <v>PEMERINTAH DESA</v>
      </c>
      <c r="F13" s="60" t="str">
        <f>'CHECK LIST PPTPKH'!F41</f>
        <v>TAHAP 2</v>
      </c>
      <c r="G13" s="60">
        <f>'CHECK LIST PPTPKH'!G41</f>
        <v>2023</v>
      </c>
      <c r="H13" s="59">
        <f>'CHECK LIST PPTPKH'!AC41</f>
        <v>31</v>
      </c>
      <c r="I13" s="59">
        <f>'CHECK LIST PPTPKH'!AE41</f>
        <v>0</v>
      </c>
      <c r="J13" s="59">
        <f t="shared" si="0"/>
        <v>31</v>
      </c>
      <c r="K13" s="59">
        <f>'CHECK LIST PPTPKH'!AG41</f>
        <v>20083</v>
      </c>
      <c r="L13" s="59">
        <f>'CHECK LIST PPTPKH'!AH41</f>
        <v>0</v>
      </c>
      <c r="M13" s="59" t="s">
        <v>188</v>
      </c>
    </row>
    <row r="14" spans="1:15" x14ac:dyDescent="0.25">
      <c r="A14" s="24">
        <f t="shared" si="1"/>
        <v>10</v>
      </c>
      <c r="B14" s="60" t="str">
        <f>'CHECK LIST PPTPKH'!B42</f>
        <v>SIWALAN</v>
      </c>
      <c r="C14" s="60" t="str">
        <f>'CHECK LIST PPTPKH'!C42</f>
        <v>SAWAHAN</v>
      </c>
      <c r="D14" s="60" t="str">
        <f>'CHECK LIST PPTPKH'!D42</f>
        <v>LUAR INDIKATIF</v>
      </c>
      <c r="E14" s="60" t="str">
        <f>'CHECK LIST PPTPKH'!E42</f>
        <v>PEMERINTAH DESA</v>
      </c>
      <c r="F14" s="60" t="str">
        <f>'CHECK LIST PPTPKH'!F42</f>
        <v>TAHAP 2</v>
      </c>
      <c r="G14" s="60">
        <f>'CHECK LIST PPTPKH'!G42</f>
        <v>2023</v>
      </c>
      <c r="H14" s="59">
        <f>'CHECK LIST PPTPKH'!AC42</f>
        <v>0</v>
      </c>
      <c r="I14" s="59">
        <f>'CHECK LIST PPTPKH'!AE42</f>
        <v>7</v>
      </c>
      <c r="J14" s="59">
        <f t="shared" si="0"/>
        <v>7</v>
      </c>
      <c r="K14" s="59">
        <f>'CHECK LIST PPTPKH'!AG42</f>
        <v>106850</v>
      </c>
      <c r="L14" s="59">
        <f>'CHECK LIST PPTPKH'!AH42</f>
        <v>0</v>
      </c>
      <c r="M14" s="59" t="s">
        <v>188</v>
      </c>
    </row>
    <row r="15" spans="1:15" x14ac:dyDescent="0.25">
      <c r="A15" s="24">
        <f t="shared" si="1"/>
        <v>11</v>
      </c>
      <c r="B15" s="60" t="str">
        <f>'CHECK LIST PPTPKH'!B43</f>
        <v>DUREN</v>
      </c>
      <c r="C15" s="60" t="str">
        <f>'CHECK LIST PPTPKH'!C43</f>
        <v>SAWAHAN</v>
      </c>
      <c r="D15" s="60" t="str">
        <f>'CHECK LIST PPTPKH'!D43</f>
        <v>LUAR INDIKATIF</v>
      </c>
      <c r="E15" s="60" t="str">
        <f>'CHECK LIST PPTPKH'!E43</f>
        <v>PEMERINTAH DESA</v>
      </c>
      <c r="F15" s="60" t="str">
        <f>'CHECK LIST PPTPKH'!F43</f>
        <v>TAHAP 2</v>
      </c>
      <c r="G15" s="60">
        <f>'CHECK LIST PPTPKH'!G43</f>
        <v>2023</v>
      </c>
      <c r="H15" s="59">
        <f>'CHECK LIST PPTPKH'!AC43</f>
        <v>3</v>
      </c>
      <c r="I15" s="59">
        <f>'CHECK LIST PPTPKH'!AE43</f>
        <v>4</v>
      </c>
      <c r="J15" s="59">
        <f t="shared" si="0"/>
        <v>7</v>
      </c>
      <c r="K15" s="59">
        <f>'CHECK LIST PPTPKH'!AG43</f>
        <v>9325</v>
      </c>
      <c r="L15" s="59">
        <f>'CHECK LIST PPTPKH'!AH43</f>
        <v>0</v>
      </c>
      <c r="M15" s="59"/>
    </row>
    <row r="16" spans="1:15" x14ac:dyDescent="0.25">
      <c r="A16" s="24">
        <f t="shared" si="1"/>
        <v>12</v>
      </c>
      <c r="B16" s="60" t="str">
        <f>'CHECK LIST PPTPKH'!B45</f>
        <v>LOSARI</v>
      </c>
      <c r="C16" s="60" t="str">
        <f>'CHECK LIST PPTPKH'!C45</f>
        <v>GONDANG</v>
      </c>
      <c r="D16" s="60" t="str">
        <f>'CHECK LIST PPTPKH'!D45</f>
        <v>LUAR INDIKATIF</v>
      </c>
      <c r="E16" s="60" t="str">
        <f>'CHECK LIST PPTPKH'!E45</f>
        <v>PEMERINTAH DESA</v>
      </c>
      <c r="F16" s="60" t="str">
        <f>'CHECK LIST PPTPKH'!F45</f>
        <v>TAHAP 2</v>
      </c>
      <c r="G16" s="60">
        <f>'CHECK LIST PPTPKH'!G45</f>
        <v>2023</v>
      </c>
      <c r="H16" s="59">
        <f>'CHECK LIST PPTPKH'!AC45</f>
        <v>2</v>
      </c>
      <c r="I16" s="59">
        <f>'CHECK LIST PPTPKH'!AE45</f>
        <v>3</v>
      </c>
      <c r="J16" s="59">
        <f t="shared" si="0"/>
        <v>5</v>
      </c>
      <c r="K16" s="59">
        <f>'CHECK LIST PPTPKH'!AG45</f>
        <v>46078</v>
      </c>
      <c r="L16" s="59">
        <f>'CHECK LIST PPTPKH'!AH45</f>
        <v>0</v>
      </c>
      <c r="M16" s="59" t="s">
        <v>189</v>
      </c>
      <c r="O16" s="133">
        <v>165</v>
      </c>
    </row>
    <row r="17" spans="1:15" x14ac:dyDescent="0.25">
      <c r="A17" s="24">
        <f t="shared" si="1"/>
        <v>13</v>
      </c>
      <c r="B17" s="60" t="str">
        <f>'CHECK LIST PPTPKH'!B47</f>
        <v>KLODAN</v>
      </c>
      <c r="C17" s="60" t="str">
        <f>'CHECK LIST PPTPKH'!C47</f>
        <v>NGETOS</v>
      </c>
      <c r="D17" s="60" t="str">
        <f>'CHECK LIST PPTPKH'!D47</f>
        <v>LUAR INDIKATIF</v>
      </c>
      <c r="E17" s="60" t="str">
        <f>'CHECK LIST PPTPKH'!E47</f>
        <v>PEMERINTAH DESA</v>
      </c>
      <c r="F17" s="60" t="str">
        <f>'CHECK LIST PPTPKH'!F47</f>
        <v>TAHAP 2</v>
      </c>
      <c r="G17" s="60">
        <f>'CHECK LIST PPTPKH'!G47</f>
        <v>2023</v>
      </c>
      <c r="H17" s="59">
        <f>'CHECK LIST PPTPKH'!AC47</f>
        <v>3</v>
      </c>
      <c r="I17" s="59">
        <f>'CHECK LIST PPTPKH'!AE47</f>
        <v>0</v>
      </c>
      <c r="J17" s="59">
        <f t="shared" si="0"/>
        <v>3</v>
      </c>
      <c r="K17" s="59">
        <f>'CHECK LIST PPTPKH'!AG47</f>
        <v>97</v>
      </c>
      <c r="L17" s="59">
        <f>'CHECK LIST PPTPKH'!AH47</f>
        <v>0</v>
      </c>
      <c r="M17" s="59" t="s">
        <v>187</v>
      </c>
      <c r="O17" s="133">
        <v>227.5</v>
      </c>
    </row>
    <row r="18" spans="1:15" ht="69" customHeight="1" x14ac:dyDescent="0.25">
      <c r="A18" s="24">
        <f t="shared" si="1"/>
        <v>14</v>
      </c>
      <c r="B18" s="60" t="str">
        <f>'CHECK LIST PPTPKH'!B48</f>
        <v xml:space="preserve"> Dinas Kepemudaan, Olahraga, Kebudayaan dan Pariwisata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18" s="60">
        <f>'CHECK LIST PPTPKH'!C48</f>
        <v>0</v>
      </c>
      <c r="D18" s="60" t="str">
        <f>'CHECK LIST PPTPKH'!D48</f>
        <v>ASET PEMDA</v>
      </c>
      <c r="E18" s="60" t="str">
        <f>'CHECK LIST PPTPKH'!E48</f>
        <v>PEMERINTAH DAERAH</v>
      </c>
      <c r="F18" s="60" t="str">
        <f>'CHECK LIST PPTPKH'!F48</f>
        <v>TAHAP 2</v>
      </c>
      <c r="G18" s="60">
        <f>'CHECK LIST PPTPKH'!G48</f>
        <v>2023</v>
      </c>
      <c r="H18" s="59">
        <f>'CHECK LIST PPTPKH'!AC48</f>
        <v>0</v>
      </c>
      <c r="I18" s="59">
        <f>'CHECK LIST PPTPKH'!AE48</f>
        <v>5</v>
      </c>
      <c r="J18" s="59">
        <f t="shared" si="0"/>
        <v>5</v>
      </c>
      <c r="K18" s="59">
        <f>'CHECK LIST PPTPKH'!AG48</f>
        <v>2025</v>
      </c>
      <c r="L18" s="59">
        <f>'CHECK LIST PPTPKH'!AH48</f>
        <v>0</v>
      </c>
      <c r="M18" s="59"/>
    </row>
    <row r="19" spans="1:15" ht="49.5" x14ac:dyDescent="0.25">
      <c r="A19" s="24">
        <f t="shared" si="1"/>
        <v>15</v>
      </c>
      <c r="B19" s="60" t="str">
        <f>'CHECK LIST PPTPKH'!B49</f>
        <v xml:space="preserve">DINAS PEKERJAAN UMUM DAN PENATAAN RUANG </v>
      </c>
      <c r="C19" s="60">
        <f>'CHECK LIST PPTPKH'!C49</f>
        <v>0</v>
      </c>
      <c r="D19" s="60" t="str">
        <f>'CHECK LIST PPTPKH'!D49</f>
        <v>ASET PEMDA</v>
      </c>
      <c r="E19" s="60" t="str">
        <f>'CHECK LIST PPTPKH'!E49</f>
        <v>PEMERINTAH DAERAH</v>
      </c>
      <c r="F19" s="60" t="str">
        <f>'CHECK LIST PPTPKH'!F49</f>
        <v>TAHAP 2</v>
      </c>
      <c r="G19" s="60">
        <f>'CHECK LIST PPTPKH'!G49</f>
        <v>2023</v>
      </c>
      <c r="H19" s="59">
        <f>'CHECK LIST PPTPKH'!AC49</f>
        <v>0</v>
      </c>
      <c r="I19" s="59">
        <f>'CHECK LIST PPTPKH'!AE49</f>
        <v>140</v>
      </c>
      <c r="J19" s="59">
        <f t="shared" si="0"/>
        <v>140</v>
      </c>
      <c r="K19" s="59">
        <f>'CHECK LIST PPTPKH'!AG49</f>
        <v>2941861</v>
      </c>
      <c r="L19" s="59" t="str">
        <f>'CHECK LIST PPTPKH'!AH49</f>
        <v>Bidang Pengairan dan Jalan</v>
      </c>
      <c r="M19" s="59"/>
    </row>
    <row r="20" spans="1:15" s="137" customFormat="1" ht="37.5" customHeight="1" x14ac:dyDescent="0.25">
      <c r="A20" s="24">
        <f t="shared" si="1"/>
        <v>16</v>
      </c>
      <c r="B20" s="135" t="str">
        <f>'CHECK LIST PPTPKH'!B51</f>
        <v xml:space="preserve">DINAS PENDIDIKAN </v>
      </c>
      <c r="C20" s="135">
        <f>'CHECK LIST PPTPKH'!C51</f>
        <v>0</v>
      </c>
      <c r="D20" s="135" t="str">
        <f>'CHECK LIST PPTPKH'!D51</f>
        <v>ASET PEMDA</v>
      </c>
      <c r="E20" s="135" t="str">
        <f>'CHECK LIST PPTPKH'!E51</f>
        <v>PEMERINTAH DAERAH</v>
      </c>
      <c r="F20" s="135" t="s">
        <v>36</v>
      </c>
      <c r="G20" s="135">
        <f>'CHECK LIST PPTPKH'!G51</f>
        <v>2023</v>
      </c>
      <c r="H20" s="136">
        <f>'CHECK LIST PPTPKH'!AC51</f>
        <v>0</v>
      </c>
      <c r="I20" s="136"/>
      <c r="J20" s="136"/>
      <c r="K20" s="136"/>
      <c r="L20" s="136">
        <f>'CHECK LIST PPTPKH'!AH51</f>
        <v>0</v>
      </c>
      <c r="M20" s="136"/>
    </row>
    <row r="21" spans="1:15" x14ac:dyDescent="0.25">
      <c r="A21" s="184" t="s">
        <v>155</v>
      </c>
      <c r="B21" s="184"/>
      <c r="C21" s="184"/>
      <c r="D21" s="184"/>
      <c r="E21" s="184"/>
      <c r="F21" s="184"/>
      <c r="G21" s="184"/>
      <c r="H21" s="72">
        <f>SUM(H5:H20)</f>
        <v>349</v>
      </c>
      <c r="I21" s="72">
        <f>SUM(I5:I20)</f>
        <v>204</v>
      </c>
      <c r="J21" s="72">
        <f>SUM(J5:J20)</f>
        <v>553</v>
      </c>
      <c r="K21" s="72">
        <f>SUM(K5:K20)</f>
        <v>4183885.5</v>
      </c>
      <c r="L21" s="58"/>
      <c r="M21" s="58"/>
    </row>
    <row r="24" spans="1:15" x14ac:dyDescent="0.25">
      <c r="K24" s="56"/>
    </row>
  </sheetData>
  <mergeCells count="12">
    <mergeCell ref="M3:M4"/>
    <mergeCell ref="A21:G21"/>
    <mergeCell ref="A1:L1"/>
    <mergeCell ref="A3:A4"/>
    <mergeCell ref="B3:B4"/>
    <mergeCell ref="C3:C4"/>
    <mergeCell ref="D3:D4"/>
    <mergeCell ref="E3:E4"/>
    <mergeCell ref="F3:F4"/>
    <mergeCell ref="G3:G4"/>
    <mergeCell ref="H3:J3"/>
    <mergeCell ref="L3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0000" scale="56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zoomScale="80" zoomScaleNormal="80" workbookViewId="0">
      <selection activeCell="K23" sqref="K23"/>
    </sheetView>
  </sheetViews>
  <sheetFormatPr defaultColWidth="8.85546875" defaultRowHeight="16.5" x14ac:dyDescent="0.25"/>
  <cols>
    <col min="1" max="1" width="6.85546875" style="30" customWidth="1"/>
    <col min="2" max="2" width="17.7109375" style="30" customWidth="1"/>
    <col min="3" max="3" width="18.7109375" style="30" customWidth="1"/>
    <col min="4" max="4" width="15.28515625" style="30" bestFit="1" customWidth="1"/>
    <col min="5" max="5" width="20.42578125" style="30" customWidth="1"/>
    <col min="6" max="7" width="17.42578125" style="38" customWidth="1"/>
    <col min="8" max="8" width="12.7109375" style="5" customWidth="1"/>
    <col min="9" max="9" width="11.85546875" style="5" customWidth="1"/>
    <col min="10" max="10" width="12" style="5" bestFit="1" customWidth="1"/>
    <col min="11" max="11" width="18.28515625" style="5" customWidth="1"/>
    <col min="12" max="12" width="64.28515625" style="5" bestFit="1" customWidth="1"/>
    <col min="13" max="13" width="19.7109375" style="5" customWidth="1"/>
    <col min="14" max="16384" width="8.85546875" style="5"/>
  </cols>
  <sheetData>
    <row r="1" spans="1:15" ht="20.25" x14ac:dyDescent="0.25">
      <c r="A1" s="181" t="s">
        <v>178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3" spans="1:15" ht="15" customHeight="1" x14ac:dyDescent="0.25">
      <c r="A3" s="182" t="s">
        <v>0</v>
      </c>
      <c r="B3" s="182" t="s">
        <v>1</v>
      </c>
      <c r="C3" s="182" t="s">
        <v>2</v>
      </c>
      <c r="D3" s="182" t="s">
        <v>113</v>
      </c>
      <c r="E3" s="182" t="s">
        <v>114</v>
      </c>
      <c r="F3" s="182" t="s">
        <v>112</v>
      </c>
      <c r="G3" s="182" t="s">
        <v>121</v>
      </c>
      <c r="H3" s="182" t="s">
        <v>115</v>
      </c>
      <c r="I3" s="182"/>
      <c r="J3" s="182"/>
      <c r="K3" s="160" t="s">
        <v>116</v>
      </c>
      <c r="L3" s="183" t="s">
        <v>120</v>
      </c>
      <c r="M3" s="183" t="s">
        <v>186</v>
      </c>
    </row>
    <row r="4" spans="1:15" ht="15" customHeight="1" x14ac:dyDescent="0.25">
      <c r="A4" s="182"/>
      <c r="B4" s="182"/>
      <c r="C4" s="182"/>
      <c r="D4" s="182"/>
      <c r="E4" s="182"/>
      <c r="F4" s="182"/>
      <c r="G4" s="182"/>
      <c r="H4" s="159" t="s">
        <v>117</v>
      </c>
      <c r="I4" s="158" t="s">
        <v>118</v>
      </c>
      <c r="J4" s="158" t="s">
        <v>119</v>
      </c>
      <c r="K4" s="64" t="s">
        <v>179</v>
      </c>
      <c r="L4" s="183"/>
      <c r="M4" s="183"/>
    </row>
    <row r="5" spans="1:15" ht="15" customHeight="1" x14ac:dyDescent="0.25">
      <c r="A5" s="24">
        <v>1</v>
      </c>
      <c r="B5" s="60" t="str">
        <f>'REKAP USULAN PPTPKH'!B7</f>
        <v xml:space="preserve">MAGUAN </v>
      </c>
      <c r="C5" s="60" t="str">
        <f>'REKAP USULAN PPTPKH'!C7</f>
        <v>BERBEK</v>
      </c>
      <c r="D5" s="60" t="str">
        <f>'CHECK LIST PPTPKH'!D13</f>
        <v>INDIKATIF</v>
      </c>
      <c r="E5" s="60" t="str">
        <f>'CHECK LIST PPTPKH'!E13</f>
        <v>PEMERINTAH DESA</v>
      </c>
      <c r="F5" s="60" t="str">
        <f>'REKAP USULAN PPTPKH'!F7</f>
        <v>TAHAP 1</v>
      </c>
      <c r="G5" s="60">
        <f>'REKAP USULAN PPTPKH'!G7</f>
        <v>2022</v>
      </c>
      <c r="H5" s="59"/>
      <c r="I5" s="59"/>
      <c r="J5" s="59">
        <f t="shared" ref="J5:J19" si="0">H5+I5</f>
        <v>0</v>
      </c>
      <c r="K5" s="59"/>
      <c r="L5" s="59" t="str">
        <f>'CHECK LIST PPTPKH'!AH13</f>
        <v>Mengajukan melalui LSM GEMA-PS</v>
      </c>
      <c r="M5" s="59"/>
    </row>
    <row r="6" spans="1:15" ht="15" customHeight="1" x14ac:dyDescent="0.25">
      <c r="A6" s="24">
        <f>A5+1</f>
        <v>2</v>
      </c>
      <c r="B6" s="60" t="str">
        <f>'TAHAP 2 DESA'!B12</f>
        <v>SALAMROJO</v>
      </c>
      <c r="C6" s="60" t="str">
        <f>'TAHAP 2 DESA'!C12</f>
        <v>BERBEK</v>
      </c>
      <c r="D6" s="60" t="str">
        <f>'TAHAP 2 DESA'!D12</f>
        <v>LUAR INDIKATIF</v>
      </c>
      <c r="E6" s="60" t="str">
        <f>'CHECK LIST PPTPKH'!E28</f>
        <v>PEMERINTAH DESA</v>
      </c>
      <c r="F6" s="60" t="str">
        <f>'CHECK LIST PPTPKH'!F28</f>
        <v>TAHAP 2</v>
      </c>
      <c r="G6" s="60">
        <f>'CHECK LIST PPTPKH'!G28</f>
        <v>2023</v>
      </c>
      <c r="H6" s="59">
        <f>'CHECK LIST PPTPKH'!AC28</f>
        <v>9</v>
      </c>
      <c r="I6" s="59">
        <f>'CHECK LIST PPTPKH'!AE28</f>
        <v>7</v>
      </c>
      <c r="J6" s="59">
        <f t="shared" si="0"/>
        <v>16</v>
      </c>
      <c r="K6" s="59">
        <f>'CHECK LIST PPTPKH'!AG28</f>
        <v>320000</v>
      </c>
      <c r="L6" s="59" t="str">
        <f>'CHECK LIST PPTPKH'!AH28</f>
        <v>Upload Ulang Tahap 2</v>
      </c>
      <c r="M6" s="59" t="s">
        <v>188</v>
      </c>
    </row>
    <row r="7" spans="1:15" ht="15" customHeight="1" x14ac:dyDescent="0.25">
      <c r="A7" s="24">
        <f t="shared" ref="A7:A20" si="1">A6+1</f>
        <v>3</v>
      </c>
      <c r="B7" s="60" t="str">
        <f>'CHECK LIST PPTPKH'!B32</f>
        <v>KEDUNGPADANG</v>
      </c>
      <c r="C7" s="60" t="str">
        <f>'CHECK LIST PPTPKH'!C32</f>
        <v>REJOSO</v>
      </c>
      <c r="D7" s="60" t="str">
        <f>'CHECK LIST PPTPKH'!D32</f>
        <v>INDIKATIF</v>
      </c>
      <c r="E7" s="60" t="str">
        <f>'CHECK LIST PPTPKH'!E32</f>
        <v>PEMERINTAH DESA</v>
      </c>
      <c r="F7" s="60" t="str">
        <f>'CHECK LIST PPTPKH'!F32</f>
        <v>TAHAP 2</v>
      </c>
      <c r="G7" s="60">
        <f>'CHECK LIST PPTPKH'!G32</f>
        <v>2023</v>
      </c>
      <c r="H7" s="59">
        <f>'CHECK LIST PPTPKH'!AC32</f>
        <v>1</v>
      </c>
      <c r="I7" s="59">
        <f>'CHECK LIST PPTPKH'!AE32</f>
        <v>3</v>
      </c>
      <c r="J7" s="59">
        <f t="shared" si="0"/>
        <v>4</v>
      </c>
      <c r="K7" s="59">
        <f>'CHECK LIST PPTPKH'!AG32</f>
        <v>2157.5</v>
      </c>
      <c r="L7" s="59"/>
      <c r="M7" s="59" t="s">
        <v>188</v>
      </c>
    </row>
    <row r="8" spans="1:15" ht="15" customHeight="1" x14ac:dyDescent="0.25">
      <c r="A8" s="24">
        <f t="shared" si="1"/>
        <v>4</v>
      </c>
      <c r="B8" s="60" t="str">
        <f>'CHECK LIST PPTPKH'!B33</f>
        <v>NGADIBOYO</v>
      </c>
      <c r="C8" s="60" t="str">
        <f>'CHECK LIST PPTPKH'!C33</f>
        <v>REJOSO</v>
      </c>
      <c r="D8" s="60" t="str">
        <f>'CHECK LIST PPTPKH'!D33</f>
        <v>INDIKATIF</v>
      </c>
      <c r="E8" s="60" t="str">
        <f>'CHECK LIST PPTPKH'!E33</f>
        <v>PEMERINTAH DESA</v>
      </c>
      <c r="F8" s="60" t="str">
        <f>'CHECK LIST PPTPKH'!F33</f>
        <v>TAHAP 2</v>
      </c>
      <c r="G8" s="60">
        <f>'CHECK LIST PPTPKH'!G33</f>
        <v>2023</v>
      </c>
      <c r="H8" s="59">
        <f>'CHECK LIST PPTPKH'!AC33</f>
        <v>34</v>
      </c>
      <c r="I8" s="59">
        <f>'CHECK LIST PPTPKH'!AE33</f>
        <v>4</v>
      </c>
      <c r="J8" s="59">
        <f t="shared" si="0"/>
        <v>38</v>
      </c>
      <c r="K8" s="59">
        <f>'CHECK LIST PPTPKH'!AG33</f>
        <v>11256</v>
      </c>
      <c r="L8" s="59"/>
      <c r="M8" s="59" t="s">
        <v>188</v>
      </c>
    </row>
    <row r="9" spans="1:15" ht="15" customHeight="1" x14ac:dyDescent="0.25">
      <c r="A9" s="24">
        <f t="shared" si="1"/>
        <v>5</v>
      </c>
      <c r="B9" s="60" t="str">
        <f>'CHECK LIST PPTPKH'!B34</f>
        <v>BENDOASRI</v>
      </c>
      <c r="C9" s="60" t="str">
        <f>'CHECK LIST PPTPKH'!C34</f>
        <v>REJOSO</v>
      </c>
      <c r="D9" s="60" t="str">
        <f>'CHECK LIST PPTPKH'!D34</f>
        <v>LUAR INDIKATIF</v>
      </c>
      <c r="E9" s="60" t="str">
        <f>'CHECK LIST PPTPKH'!E34</f>
        <v>PEMERINTAH DESA</v>
      </c>
      <c r="F9" s="60" t="str">
        <f>'CHECK LIST PPTPKH'!F34</f>
        <v>TAHAP 2</v>
      </c>
      <c r="G9" s="60">
        <f>'CHECK LIST PPTPKH'!G34</f>
        <v>2023</v>
      </c>
      <c r="H9" s="59">
        <f>'CHECK LIST PPTPKH'!AC34</f>
        <v>0</v>
      </c>
      <c r="I9" s="59">
        <f>'CHECK LIST PPTPKH'!AE34</f>
        <v>8</v>
      </c>
      <c r="J9" s="59">
        <f t="shared" si="0"/>
        <v>8</v>
      </c>
      <c r="K9" s="59">
        <f>'CHECK LIST PPTPKH'!AG34</f>
        <v>23500</v>
      </c>
      <c r="L9" s="59" t="str">
        <f>'CHECK LIST PPTPKH'!AH34</f>
        <v>Upload Ulang Tahap 2</v>
      </c>
      <c r="M9" s="59"/>
    </row>
    <row r="10" spans="1:15" ht="15" customHeight="1" x14ac:dyDescent="0.25">
      <c r="A10" s="24">
        <f t="shared" si="1"/>
        <v>6</v>
      </c>
      <c r="B10" s="60" t="str">
        <f>'CHECK LIST PPTPKH'!B36</f>
        <v>BAJANG</v>
      </c>
      <c r="C10" s="60" t="str">
        <f>'CHECK LIST PPTPKH'!C36</f>
        <v>NGLUYU</v>
      </c>
      <c r="D10" s="60" t="str">
        <f>'CHECK LIST PPTPKH'!D36</f>
        <v>INDIKATIF</v>
      </c>
      <c r="E10" s="60" t="str">
        <f>'CHECK LIST PPTPKH'!E36</f>
        <v>PEMERINTAH DESA</v>
      </c>
      <c r="F10" s="60" t="str">
        <f>'CHECK LIST PPTPKH'!F36</f>
        <v>TAHAP 2</v>
      </c>
      <c r="G10" s="60">
        <f>'CHECK LIST PPTPKH'!G36</f>
        <v>2023</v>
      </c>
      <c r="H10" s="59">
        <f>'CHECK LIST PPTPKH'!AC36</f>
        <v>1</v>
      </c>
      <c r="I10" s="59">
        <f>'CHECK LIST PPTPKH'!AE36</f>
        <v>5</v>
      </c>
      <c r="J10" s="59">
        <f t="shared" si="0"/>
        <v>6</v>
      </c>
      <c r="K10" s="59">
        <f>'CHECK LIST PPTPKH'!AG36</f>
        <v>8500</v>
      </c>
      <c r="L10" s="59" t="str">
        <f>'CHECK LIST PPTPKH'!AH36</f>
        <v>Upload Ulang Tahap 2</v>
      </c>
      <c r="M10" s="59" t="s">
        <v>189</v>
      </c>
    </row>
    <row r="11" spans="1:15" ht="15" customHeight="1" x14ac:dyDescent="0.25">
      <c r="A11" s="24">
        <f t="shared" si="1"/>
        <v>7</v>
      </c>
      <c r="B11" s="60" t="str">
        <f>'CHECK LIST PPTPKH'!B38</f>
        <v>NGUMPUL</v>
      </c>
      <c r="C11" s="60" t="str">
        <f>'CHECK LIST PPTPKH'!C38</f>
        <v>BAGOR</v>
      </c>
      <c r="D11" s="60" t="str">
        <f>'CHECK LIST PPTPKH'!D38</f>
        <v>INDIKATIF</v>
      </c>
      <c r="E11" s="60" t="str">
        <f>'CHECK LIST PPTPKH'!E38</f>
        <v>PEMERINTAH DESA</v>
      </c>
      <c r="F11" s="60" t="str">
        <f>'CHECK LIST PPTPKH'!F38</f>
        <v>TAHAP 2</v>
      </c>
      <c r="G11" s="60">
        <f>'CHECK LIST PPTPKH'!G38</f>
        <v>2023</v>
      </c>
      <c r="H11" s="59">
        <f>'CHECK LIST PPTPKH'!AC38</f>
        <v>0</v>
      </c>
      <c r="I11" s="59">
        <f>'CHECK LIST PPTPKH'!AE38</f>
        <v>7</v>
      </c>
      <c r="J11" s="59">
        <f t="shared" si="0"/>
        <v>7</v>
      </c>
      <c r="K11" s="59">
        <f>'CHECK LIST PPTPKH'!AG38</f>
        <v>136753</v>
      </c>
      <c r="L11" s="59" t="str">
        <f>'CHECK LIST PPTPKH'!AH38</f>
        <v>Upload Ulang Tahap 2</v>
      </c>
      <c r="M11" s="59" t="s">
        <v>188</v>
      </c>
    </row>
    <row r="12" spans="1:15" x14ac:dyDescent="0.25">
      <c r="A12" s="24">
        <f t="shared" si="1"/>
        <v>8</v>
      </c>
      <c r="B12" s="60" t="str">
        <f>'CHECK LIST PPTPKH'!B40</f>
        <v>SALAMROJO</v>
      </c>
      <c r="C12" s="60" t="str">
        <f>'CHECK LIST PPTPKH'!C40</f>
        <v>BERBEK</v>
      </c>
      <c r="D12" s="60" t="str">
        <f>'CHECK LIST PPTPKH'!D40</f>
        <v>LUAR INDIKATIF</v>
      </c>
      <c r="E12" s="60" t="str">
        <f>'CHECK LIST PPTPKH'!E40</f>
        <v>PEMERINTAH DESA</v>
      </c>
      <c r="F12" s="60" t="str">
        <f>'CHECK LIST PPTPKH'!F40</f>
        <v>TAHAP 2</v>
      </c>
      <c r="G12" s="60">
        <f>'CHECK LIST PPTPKH'!G40</f>
        <v>2023</v>
      </c>
      <c r="H12" s="59">
        <f>'CHECK LIST PPTPKH'!AC40</f>
        <v>3</v>
      </c>
      <c r="I12" s="59">
        <f>'CHECK LIST PPTPKH'!AE40</f>
        <v>0</v>
      </c>
      <c r="J12" s="59">
        <f t="shared" si="0"/>
        <v>3</v>
      </c>
      <c r="K12" s="59">
        <f>'CHECK LIST PPTPKH'!AG40</f>
        <v>15000</v>
      </c>
      <c r="L12" s="59">
        <f>'CHECK LIST PPTPKH'!AH40</f>
        <v>0</v>
      </c>
      <c r="M12" s="59" t="s">
        <v>188</v>
      </c>
    </row>
    <row r="13" spans="1:15" x14ac:dyDescent="0.25">
      <c r="A13" s="24">
        <f t="shared" si="1"/>
        <v>9</v>
      </c>
      <c r="B13" s="60" t="str">
        <f>'CHECK LIST PPTPKH'!B41</f>
        <v xml:space="preserve">BAGOR KULON </v>
      </c>
      <c r="C13" s="60" t="str">
        <f>'CHECK LIST PPTPKH'!C41</f>
        <v>BAGOR</v>
      </c>
      <c r="D13" s="60" t="str">
        <f>'CHECK LIST PPTPKH'!D41</f>
        <v>LUAR INDIKATIF</v>
      </c>
      <c r="E13" s="60" t="str">
        <f>'CHECK LIST PPTPKH'!E41</f>
        <v>PEMERINTAH DESA</v>
      </c>
      <c r="F13" s="60" t="str">
        <f>'CHECK LIST PPTPKH'!F41</f>
        <v>TAHAP 2</v>
      </c>
      <c r="G13" s="60">
        <f>'CHECK LIST PPTPKH'!G41</f>
        <v>2023</v>
      </c>
      <c r="H13" s="59">
        <f>'CHECK LIST PPTPKH'!AC41</f>
        <v>31</v>
      </c>
      <c r="I13" s="59">
        <f>'CHECK LIST PPTPKH'!AE41</f>
        <v>0</v>
      </c>
      <c r="J13" s="59">
        <f t="shared" si="0"/>
        <v>31</v>
      </c>
      <c r="K13" s="59">
        <f>'CHECK LIST PPTPKH'!AG41</f>
        <v>20083</v>
      </c>
      <c r="L13" s="59">
        <f>'CHECK LIST PPTPKH'!AH41</f>
        <v>0</v>
      </c>
      <c r="M13" s="59" t="s">
        <v>188</v>
      </c>
    </row>
    <row r="14" spans="1:15" x14ac:dyDescent="0.25">
      <c r="A14" s="24">
        <f t="shared" si="1"/>
        <v>10</v>
      </c>
      <c r="B14" s="60" t="str">
        <f>'CHECK LIST PPTPKH'!B42</f>
        <v>SIWALAN</v>
      </c>
      <c r="C14" s="60" t="str">
        <f>'CHECK LIST PPTPKH'!C42</f>
        <v>SAWAHAN</v>
      </c>
      <c r="D14" s="60" t="str">
        <f>'CHECK LIST PPTPKH'!D42</f>
        <v>LUAR INDIKATIF</v>
      </c>
      <c r="E14" s="60" t="str">
        <f>'CHECK LIST PPTPKH'!E42</f>
        <v>PEMERINTAH DESA</v>
      </c>
      <c r="F14" s="60" t="str">
        <f>'CHECK LIST PPTPKH'!F42</f>
        <v>TAHAP 2</v>
      </c>
      <c r="G14" s="60">
        <f>'CHECK LIST PPTPKH'!G42</f>
        <v>2023</v>
      </c>
      <c r="H14" s="59">
        <f>'CHECK LIST PPTPKH'!AC42</f>
        <v>0</v>
      </c>
      <c r="I14" s="59">
        <f>'CHECK LIST PPTPKH'!AE42</f>
        <v>7</v>
      </c>
      <c r="J14" s="59">
        <f t="shared" si="0"/>
        <v>7</v>
      </c>
      <c r="K14" s="59">
        <f>'CHECK LIST PPTPKH'!AG42</f>
        <v>106850</v>
      </c>
      <c r="L14" s="59">
        <f>'CHECK LIST PPTPKH'!AH42</f>
        <v>0</v>
      </c>
      <c r="M14" s="59" t="s">
        <v>188</v>
      </c>
    </row>
    <row r="15" spans="1:15" x14ac:dyDescent="0.25">
      <c r="A15" s="24">
        <f t="shared" si="1"/>
        <v>11</v>
      </c>
      <c r="B15" s="60" t="str">
        <f>'CHECK LIST PPTPKH'!B43</f>
        <v>DUREN</v>
      </c>
      <c r="C15" s="60" t="str">
        <f>'CHECK LIST PPTPKH'!C43</f>
        <v>SAWAHAN</v>
      </c>
      <c r="D15" s="60" t="str">
        <f>'CHECK LIST PPTPKH'!D43</f>
        <v>LUAR INDIKATIF</v>
      </c>
      <c r="E15" s="60" t="str">
        <f>'CHECK LIST PPTPKH'!E43</f>
        <v>PEMERINTAH DESA</v>
      </c>
      <c r="F15" s="60" t="str">
        <f>'CHECK LIST PPTPKH'!F43</f>
        <v>TAHAP 2</v>
      </c>
      <c r="G15" s="60">
        <f>'CHECK LIST PPTPKH'!G43</f>
        <v>2023</v>
      </c>
      <c r="H15" s="59">
        <f>'CHECK LIST PPTPKH'!AC43</f>
        <v>3</v>
      </c>
      <c r="I15" s="59">
        <f>'CHECK LIST PPTPKH'!AE43</f>
        <v>4</v>
      </c>
      <c r="J15" s="59">
        <f t="shared" si="0"/>
        <v>7</v>
      </c>
      <c r="K15" s="59">
        <f>'CHECK LIST PPTPKH'!AG43</f>
        <v>9325</v>
      </c>
      <c r="L15" s="59">
        <f>'CHECK LIST PPTPKH'!AH43</f>
        <v>0</v>
      </c>
      <c r="M15" s="59"/>
    </row>
    <row r="16" spans="1:15" x14ac:dyDescent="0.25">
      <c r="A16" s="24">
        <f t="shared" si="1"/>
        <v>12</v>
      </c>
      <c r="B16" s="60" t="str">
        <f>'CHECK LIST PPTPKH'!B45</f>
        <v>LOSARI</v>
      </c>
      <c r="C16" s="60" t="str">
        <f>'CHECK LIST PPTPKH'!C45</f>
        <v>GONDANG</v>
      </c>
      <c r="D16" s="60" t="str">
        <f>'CHECK LIST PPTPKH'!D45</f>
        <v>LUAR INDIKATIF</v>
      </c>
      <c r="E16" s="60" t="str">
        <f>'CHECK LIST PPTPKH'!E45</f>
        <v>PEMERINTAH DESA</v>
      </c>
      <c r="F16" s="60" t="str">
        <f>'CHECK LIST PPTPKH'!F45</f>
        <v>TAHAP 2</v>
      </c>
      <c r="G16" s="60">
        <f>'CHECK LIST PPTPKH'!G45</f>
        <v>2023</v>
      </c>
      <c r="H16" s="59">
        <f>'CHECK LIST PPTPKH'!AC45</f>
        <v>2</v>
      </c>
      <c r="I16" s="59">
        <f>'CHECK LIST PPTPKH'!AE45</f>
        <v>3</v>
      </c>
      <c r="J16" s="59">
        <f t="shared" si="0"/>
        <v>5</v>
      </c>
      <c r="K16" s="59">
        <f>'CHECK LIST PPTPKH'!AG45</f>
        <v>46078</v>
      </c>
      <c r="L16" s="59">
        <f>'CHECK LIST PPTPKH'!AH45</f>
        <v>0</v>
      </c>
      <c r="M16" s="59" t="s">
        <v>189</v>
      </c>
      <c r="O16" s="133">
        <v>165</v>
      </c>
    </row>
    <row r="17" spans="1:15" x14ac:dyDescent="0.25">
      <c r="A17" s="24">
        <f t="shared" si="1"/>
        <v>13</v>
      </c>
      <c r="B17" s="60" t="str">
        <f>'CHECK LIST PPTPKH'!B47</f>
        <v>KLODAN</v>
      </c>
      <c r="C17" s="60" t="str">
        <f>'CHECK LIST PPTPKH'!C47</f>
        <v>NGETOS</v>
      </c>
      <c r="D17" s="60" t="str">
        <f>'CHECK LIST PPTPKH'!D47</f>
        <v>LUAR INDIKATIF</v>
      </c>
      <c r="E17" s="60" t="str">
        <f>'CHECK LIST PPTPKH'!E47</f>
        <v>PEMERINTAH DESA</v>
      </c>
      <c r="F17" s="60" t="str">
        <f>'CHECK LIST PPTPKH'!F47</f>
        <v>TAHAP 2</v>
      </c>
      <c r="G17" s="60">
        <f>'CHECK LIST PPTPKH'!G47</f>
        <v>2023</v>
      </c>
      <c r="H17" s="59">
        <f>'CHECK LIST PPTPKH'!AC47</f>
        <v>3</v>
      </c>
      <c r="I17" s="59">
        <f>'CHECK LIST PPTPKH'!AE47</f>
        <v>0</v>
      </c>
      <c r="J17" s="59">
        <f t="shared" si="0"/>
        <v>3</v>
      </c>
      <c r="K17" s="59">
        <f>'CHECK LIST PPTPKH'!AG47</f>
        <v>97</v>
      </c>
      <c r="L17" s="59">
        <f>'CHECK LIST PPTPKH'!AH47</f>
        <v>0</v>
      </c>
      <c r="M17" s="59" t="s">
        <v>187</v>
      </c>
      <c r="O17" s="133">
        <v>227.5</v>
      </c>
    </row>
    <row r="18" spans="1:15" ht="69" customHeight="1" x14ac:dyDescent="0.25">
      <c r="A18" s="24">
        <f t="shared" si="1"/>
        <v>14</v>
      </c>
      <c r="B18" s="60" t="str">
        <f>'CHECK LIST PPTPKH'!B48</f>
        <v xml:space="preserve"> Dinas Kepemudaan, Olahraga, Kebudayaan dan Pariwisata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18" s="60">
        <f>'CHECK LIST PPTPKH'!C48</f>
        <v>0</v>
      </c>
      <c r="D18" s="60" t="str">
        <f>'CHECK LIST PPTPKH'!D48</f>
        <v>ASET PEMDA</v>
      </c>
      <c r="E18" s="60" t="str">
        <f>'CHECK LIST PPTPKH'!E48</f>
        <v>PEMERINTAH DAERAH</v>
      </c>
      <c r="F18" s="60" t="str">
        <f>'CHECK LIST PPTPKH'!F48</f>
        <v>TAHAP 2</v>
      </c>
      <c r="G18" s="60">
        <f>'CHECK LIST PPTPKH'!G48</f>
        <v>2023</v>
      </c>
      <c r="H18" s="59">
        <f>'CHECK LIST PPTPKH'!AC48</f>
        <v>0</v>
      </c>
      <c r="I18" s="59">
        <f>'CHECK LIST PPTPKH'!AE48</f>
        <v>5</v>
      </c>
      <c r="J18" s="59">
        <f t="shared" si="0"/>
        <v>5</v>
      </c>
      <c r="K18" s="59">
        <f>'CHECK LIST PPTPKH'!AG48</f>
        <v>2025</v>
      </c>
      <c r="L18" s="59">
        <f>'CHECK LIST PPTPKH'!AH48</f>
        <v>0</v>
      </c>
      <c r="M18" s="59"/>
    </row>
    <row r="19" spans="1:15" ht="49.5" x14ac:dyDescent="0.25">
      <c r="A19" s="24">
        <f t="shared" si="1"/>
        <v>15</v>
      </c>
      <c r="B19" s="60" t="str">
        <f>'CHECK LIST PPTPKH'!B49</f>
        <v xml:space="preserve">DINAS PEKERJAAN UMUM DAN PENATAAN RUANG </v>
      </c>
      <c r="C19" s="60">
        <f>'CHECK LIST PPTPKH'!C49</f>
        <v>0</v>
      </c>
      <c r="D19" s="60" t="str">
        <f>'CHECK LIST PPTPKH'!D49</f>
        <v>ASET PEMDA</v>
      </c>
      <c r="E19" s="60" t="str">
        <f>'CHECK LIST PPTPKH'!E49</f>
        <v>PEMERINTAH DAERAH</v>
      </c>
      <c r="F19" s="60" t="str">
        <f>'CHECK LIST PPTPKH'!F49</f>
        <v>TAHAP 2</v>
      </c>
      <c r="G19" s="60">
        <f>'CHECK LIST PPTPKH'!G49</f>
        <v>2023</v>
      </c>
      <c r="H19" s="59">
        <f>'CHECK LIST PPTPKH'!AC49</f>
        <v>0</v>
      </c>
      <c r="I19" s="59">
        <f>'CHECK LIST PPTPKH'!AE49</f>
        <v>140</v>
      </c>
      <c r="J19" s="59">
        <f t="shared" si="0"/>
        <v>140</v>
      </c>
      <c r="K19" s="59">
        <f>'CHECK LIST PPTPKH'!AG49</f>
        <v>2941861</v>
      </c>
      <c r="L19" s="59" t="str">
        <f>'CHECK LIST PPTPKH'!AH49</f>
        <v>Bidang Pengairan dan Jalan</v>
      </c>
      <c r="M19" s="59"/>
    </row>
    <row r="20" spans="1:15" s="137" customFormat="1" ht="37.5" customHeight="1" x14ac:dyDescent="0.25">
      <c r="A20" s="24">
        <f t="shared" si="1"/>
        <v>16</v>
      </c>
      <c r="B20" s="135" t="str">
        <f>'CHECK LIST PPTPKH'!B51</f>
        <v xml:space="preserve">DINAS PENDIDIKAN </v>
      </c>
      <c r="C20" s="135">
        <f>'CHECK LIST PPTPKH'!C51</f>
        <v>0</v>
      </c>
      <c r="D20" s="135" t="str">
        <f>'CHECK LIST PPTPKH'!D51</f>
        <v>ASET PEMDA</v>
      </c>
      <c r="E20" s="135" t="str">
        <f>'CHECK LIST PPTPKH'!E51</f>
        <v>PEMERINTAH DAERAH</v>
      </c>
      <c r="F20" s="135" t="s">
        <v>36</v>
      </c>
      <c r="G20" s="135">
        <f>'CHECK LIST PPTPKH'!G51</f>
        <v>2023</v>
      </c>
      <c r="H20" s="136">
        <f>'CHECK LIST PPTPKH'!AC51</f>
        <v>0</v>
      </c>
      <c r="I20" s="136"/>
      <c r="J20" s="136"/>
      <c r="K20" s="136"/>
      <c r="L20" s="136">
        <f>'CHECK LIST PPTPKH'!AH51</f>
        <v>0</v>
      </c>
      <c r="M20" s="136"/>
    </row>
    <row r="21" spans="1:15" x14ac:dyDescent="0.25">
      <c r="A21" s="184" t="s">
        <v>155</v>
      </c>
      <c r="B21" s="184"/>
      <c r="C21" s="184"/>
      <c r="D21" s="184"/>
      <c r="E21" s="184"/>
      <c r="F21" s="184"/>
      <c r="G21" s="184"/>
      <c r="H21" s="72">
        <f>SUM(H5:H20)</f>
        <v>87</v>
      </c>
      <c r="I21" s="72">
        <f>SUM(I5:I20)</f>
        <v>193</v>
      </c>
      <c r="J21" s="72">
        <f>SUM(J5:J20)</f>
        <v>280</v>
      </c>
      <c r="K21" s="72">
        <f>SUM(K5:K20)</f>
        <v>3643485.5</v>
      </c>
      <c r="L21" s="58"/>
      <c r="M21" s="58"/>
    </row>
    <row r="24" spans="1:15" x14ac:dyDescent="0.25">
      <c r="K24" s="56"/>
    </row>
  </sheetData>
  <mergeCells count="12">
    <mergeCell ref="M3:M4"/>
    <mergeCell ref="A21:G21"/>
    <mergeCell ref="A1:L1"/>
    <mergeCell ref="A3:A4"/>
    <mergeCell ref="B3:B4"/>
    <mergeCell ref="C3:C4"/>
    <mergeCell ref="D3:D4"/>
    <mergeCell ref="E3:E4"/>
    <mergeCell ref="F3:F4"/>
    <mergeCell ref="G3:G4"/>
    <mergeCell ref="H3:J3"/>
    <mergeCell ref="L3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0000" scale="56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0"/>
  <sheetViews>
    <sheetView zoomScale="80" zoomScaleNormal="80" workbookViewId="0">
      <selection activeCell="H22" sqref="H22"/>
    </sheetView>
  </sheetViews>
  <sheetFormatPr defaultColWidth="8.85546875" defaultRowHeight="16.5" x14ac:dyDescent="0.25"/>
  <cols>
    <col min="1" max="1" width="6.85546875" style="30" customWidth="1"/>
    <col min="2" max="2" width="30.85546875" style="30" customWidth="1"/>
    <col min="3" max="39" width="18.7109375" style="30" customWidth="1"/>
    <col min="40" max="16384" width="8.85546875" style="5"/>
  </cols>
  <sheetData>
    <row r="1" spans="1:39" ht="20.25" x14ac:dyDescent="0.25">
      <c r="A1" s="181" t="s">
        <v>222</v>
      </c>
      <c r="B1" s="181"/>
      <c r="C1" s="181"/>
      <c r="D1" s="181"/>
      <c r="E1" s="181"/>
      <c r="F1" s="181"/>
      <c r="G1" s="181"/>
      <c r="H1" s="181"/>
      <c r="I1" s="144"/>
      <c r="J1" s="144"/>
      <c r="K1" s="144"/>
      <c r="L1" s="144"/>
      <c r="M1" s="144"/>
      <c r="N1" s="144"/>
      <c r="O1" s="146"/>
      <c r="P1" s="146"/>
      <c r="Q1" s="146"/>
      <c r="R1" s="146"/>
      <c r="S1" s="146"/>
      <c r="T1" s="149"/>
      <c r="U1" s="149"/>
      <c r="V1" s="149"/>
      <c r="W1" s="149"/>
      <c r="X1" s="149"/>
      <c r="Y1" s="149"/>
      <c r="Z1" s="149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</row>
    <row r="3" spans="1:39" ht="15" customHeight="1" x14ac:dyDescent="0.25">
      <c r="A3" s="193" t="s">
        <v>0</v>
      </c>
      <c r="B3" s="193" t="s">
        <v>191</v>
      </c>
      <c r="C3" s="187" t="s">
        <v>192</v>
      </c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9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</row>
    <row r="4" spans="1:39" ht="15" customHeight="1" x14ac:dyDescent="0.25">
      <c r="A4" s="194"/>
      <c r="B4" s="194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</row>
    <row r="5" spans="1:39" ht="35.25" customHeight="1" x14ac:dyDescent="0.25">
      <c r="A5" s="195"/>
      <c r="B5" s="195"/>
      <c r="C5" s="143" t="s">
        <v>196</v>
      </c>
      <c r="D5" s="143" t="s">
        <v>198</v>
      </c>
      <c r="E5" s="143" t="s">
        <v>193</v>
      </c>
      <c r="F5" s="143" t="s">
        <v>205</v>
      </c>
      <c r="G5" s="143" t="s">
        <v>207</v>
      </c>
      <c r="H5" s="143" t="s">
        <v>208</v>
      </c>
      <c r="I5" s="143" t="s">
        <v>209</v>
      </c>
      <c r="J5" s="143" t="s">
        <v>210</v>
      </c>
      <c r="K5" s="143" t="s">
        <v>211</v>
      </c>
      <c r="L5" s="143" t="s">
        <v>213</v>
      </c>
      <c r="M5" s="143" t="s">
        <v>214</v>
      </c>
      <c r="N5" s="143" t="s">
        <v>215</v>
      </c>
      <c r="O5" s="145" t="s">
        <v>217</v>
      </c>
      <c r="P5" s="145" t="s">
        <v>218</v>
      </c>
      <c r="Q5" s="145" t="s">
        <v>219</v>
      </c>
      <c r="R5" s="145" t="s">
        <v>220</v>
      </c>
      <c r="S5" s="145" t="s">
        <v>221</v>
      </c>
      <c r="T5" s="150" t="s">
        <v>223</v>
      </c>
      <c r="U5" s="150" t="s">
        <v>225</v>
      </c>
      <c r="V5" s="150" t="s">
        <v>226</v>
      </c>
      <c r="W5" s="150" t="s">
        <v>227</v>
      </c>
      <c r="X5" s="150" t="s">
        <v>228</v>
      </c>
      <c r="Y5" s="150" t="s">
        <v>229</v>
      </c>
      <c r="Z5" s="150" t="s">
        <v>230</v>
      </c>
      <c r="AA5" s="154" t="s">
        <v>236</v>
      </c>
      <c r="AB5" s="154" t="s">
        <v>237</v>
      </c>
      <c r="AC5" s="154" t="s">
        <v>238</v>
      </c>
      <c r="AD5" s="154" t="s">
        <v>239</v>
      </c>
      <c r="AE5" s="154" t="s">
        <v>240</v>
      </c>
      <c r="AF5" s="154" t="s">
        <v>241</v>
      </c>
      <c r="AG5" s="154" t="s">
        <v>243</v>
      </c>
      <c r="AH5" s="154" t="s">
        <v>244</v>
      </c>
      <c r="AI5" s="154" t="s">
        <v>245</v>
      </c>
      <c r="AJ5" s="154" t="s">
        <v>246</v>
      </c>
      <c r="AK5" s="154" t="s">
        <v>247</v>
      </c>
      <c r="AL5" s="154" t="s">
        <v>248</v>
      </c>
      <c r="AM5" s="154" t="s">
        <v>249</v>
      </c>
    </row>
    <row r="6" spans="1:39" ht="18.75" customHeight="1" x14ac:dyDescent="0.25">
      <c r="A6" s="196">
        <v>1</v>
      </c>
      <c r="B6" s="198" t="str">
        <f>'CHECK LIST PPTPKH'!B48</f>
        <v xml:space="preserve"> Dinas Kepemudaan, Olahraga, Kebudayaan dan Pariwisata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6" s="198" t="s">
        <v>197</v>
      </c>
      <c r="D6" s="148" t="s">
        <v>199</v>
      </c>
      <c r="E6" s="148" t="s">
        <v>200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</row>
    <row r="7" spans="1:39" ht="18.75" customHeight="1" x14ac:dyDescent="0.25">
      <c r="A7" s="197"/>
      <c r="B7" s="199"/>
      <c r="C7" s="199"/>
      <c r="D7" s="147" t="s">
        <v>201</v>
      </c>
      <c r="E7" s="147" t="s">
        <v>202</v>
      </c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41.25" customHeight="1" x14ac:dyDescent="0.25">
      <c r="A8" s="24">
        <f>A6+1</f>
        <v>2</v>
      </c>
      <c r="B8" s="60" t="s">
        <v>194</v>
      </c>
      <c r="C8" s="60" t="s">
        <v>203</v>
      </c>
      <c r="D8" s="151" t="s">
        <v>36</v>
      </c>
      <c r="E8" s="60" t="s">
        <v>204</v>
      </c>
      <c r="F8" s="60" t="s">
        <v>206</v>
      </c>
      <c r="G8" s="60" t="s">
        <v>204</v>
      </c>
      <c r="H8" s="60" t="s">
        <v>206</v>
      </c>
      <c r="I8" s="60" t="s">
        <v>204</v>
      </c>
      <c r="J8" s="60" t="s">
        <v>206</v>
      </c>
      <c r="K8" s="60" t="s">
        <v>212</v>
      </c>
      <c r="L8" s="60" t="s">
        <v>212</v>
      </c>
      <c r="M8" s="60" t="s">
        <v>212</v>
      </c>
      <c r="N8" s="60" t="s">
        <v>216</v>
      </c>
      <c r="O8" s="60" t="s">
        <v>216</v>
      </c>
      <c r="P8" s="60" t="s">
        <v>216</v>
      </c>
      <c r="Q8" s="60" t="s">
        <v>216</v>
      </c>
      <c r="R8" s="60" t="s">
        <v>216</v>
      </c>
      <c r="S8" s="60" t="s">
        <v>216</v>
      </c>
      <c r="T8" s="60" t="s">
        <v>224</v>
      </c>
      <c r="U8" s="60" t="s">
        <v>224</v>
      </c>
      <c r="V8" s="60" t="s">
        <v>224</v>
      </c>
      <c r="W8" s="60" t="s">
        <v>224</v>
      </c>
      <c r="X8" s="60" t="s">
        <v>224</v>
      </c>
      <c r="Y8" s="60" t="s">
        <v>224</v>
      </c>
      <c r="Z8" s="60" t="s">
        <v>224</v>
      </c>
      <c r="AA8" s="60" t="s">
        <v>203</v>
      </c>
      <c r="AB8" s="60" t="s">
        <v>203</v>
      </c>
      <c r="AC8" s="60" t="s">
        <v>203</v>
      </c>
      <c r="AD8" s="60" t="s">
        <v>203</v>
      </c>
      <c r="AE8" s="60" t="s">
        <v>203</v>
      </c>
      <c r="AF8" s="60" t="s">
        <v>242</v>
      </c>
      <c r="AG8" s="60" t="s">
        <v>242</v>
      </c>
      <c r="AH8" s="60" t="s">
        <v>242</v>
      </c>
      <c r="AI8" s="60" t="s">
        <v>242</v>
      </c>
      <c r="AJ8" s="60" t="s">
        <v>242</v>
      </c>
      <c r="AK8" s="60" t="s">
        <v>242</v>
      </c>
      <c r="AL8" s="60" t="s">
        <v>242</v>
      </c>
      <c r="AM8" s="60" t="s">
        <v>242</v>
      </c>
    </row>
    <row r="9" spans="1:39" s="30" customFormat="1" ht="42" customHeight="1" x14ac:dyDescent="0.25">
      <c r="A9" s="24">
        <f t="shared" ref="A9" si="0">A8+1</f>
        <v>3</v>
      </c>
      <c r="B9" s="60" t="s">
        <v>195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</row>
    <row r="10" spans="1:39" x14ac:dyDescent="0.25">
      <c r="A10" s="185" t="s">
        <v>155</v>
      </c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53"/>
      <c r="P10" s="153"/>
      <c r="Q10" s="153"/>
      <c r="R10" s="153"/>
      <c r="S10" s="153"/>
      <c r="T10" s="153"/>
      <c r="U10" s="153"/>
      <c r="V10" s="153"/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</row>
  </sheetData>
  <mergeCells count="8">
    <mergeCell ref="A10:N10"/>
    <mergeCell ref="C3:N4"/>
    <mergeCell ref="A3:A5"/>
    <mergeCell ref="B3:B5"/>
    <mergeCell ref="A1:H1"/>
    <mergeCell ref="A6:A7"/>
    <mergeCell ref="B6:B7"/>
    <mergeCell ref="C6:C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0000" scale="56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workbookViewId="0">
      <selection activeCell="F16" sqref="F16"/>
    </sheetView>
  </sheetViews>
  <sheetFormatPr defaultRowHeight="15" x14ac:dyDescent="0.25"/>
  <cols>
    <col min="1" max="1" width="20.140625" customWidth="1"/>
    <col min="2" max="2" width="10.5703125" bestFit="1" customWidth="1"/>
    <col min="3" max="3" width="11.5703125" bestFit="1" customWidth="1"/>
    <col min="4" max="4" width="10.5703125" bestFit="1" customWidth="1"/>
  </cols>
  <sheetData>
    <row r="3" spans="1:4" x14ac:dyDescent="0.25">
      <c r="A3" t="s">
        <v>231</v>
      </c>
      <c r="B3" s="156">
        <v>530000</v>
      </c>
      <c r="C3" s="156">
        <f>SUM(B3*3*3)</f>
        <v>4770000</v>
      </c>
      <c r="D3" s="157">
        <f>SUM(B3*3*5)</f>
        <v>7950000</v>
      </c>
    </row>
    <row r="4" spans="1:4" x14ac:dyDescent="0.25">
      <c r="A4" t="s">
        <v>232</v>
      </c>
      <c r="B4" s="156">
        <v>800000</v>
      </c>
      <c r="C4" s="156">
        <f>SUM(B4*4*1)</f>
        <v>3200000</v>
      </c>
    </row>
    <row r="5" spans="1:4" x14ac:dyDescent="0.25">
      <c r="A5" t="s">
        <v>233</v>
      </c>
      <c r="B5" s="156">
        <v>5490000</v>
      </c>
    </row>
    <row r="6" spans="1:4" x14ac:dyDescent="0.25">
      <c r="A6" t="s">
        <v>234</v>
      </c>
      <c r="B6" s="156">
        <v>667000</v>
      </c>
    </row>
    <row r="7" spans="1:4" x14ac:dyDescent="0.25">
      <c r="A7" t="s">
        <v>235</v>
      </c>
      <c r="B7" s="156">
        <v>1390000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CHECK LIST PPTPKH</vt:lpstr>
      <vt:lpstr>REKAP USULAN PPTPKH</vt:lpstr>
      <vt:lpstr>TAHAP 2 DESA</vt:lpstr>
      <vt:lpstr>LUAS SISA USULAN</vt:lpstr>
      <vt:lpstr>TAHAP 2 PD</vt:lpstr>
      <vt:lpstr>Sheet1</vt:lpstr>
      <vt:lpstr>'CHECK LIST PPTPKH'!Print_Area</vt:lpstr>
      <vt:lpstr>'LUAS SISA USULAN'!Print_Area</vt:lpstr>
      <vt:lpstr>'REKAP USULAN PPTPKH'!Print_Area</vt:lpstr>
      <vt:lpstr>'TAHAP 2 DESA'!Print_Area</vt:lpstr>
      <vt:lpstr>'TAHAP 2 PD'!Print_Area</vt:lpstr>
      <vt:lpstr>'CHECK LIST PPTPKH'!Print_Titles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Windows 7</cp:lastModifiedBy>
  <cp:lastPrinted>2024-02-19T04:58:14Z</cp:lastPrinted>
  <dcterms:created xsi:type="dcterms:W3CDTF">2022-12-18T21:13:02Z</dcterms:created>
  <dcterms:modified xsi:type="dcterms:W3CDTF">2024-04-22T03:36:50Z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70fd893cab29444bafb3e06ba24551bf</vt:lpwstr>
  </property>
</Properties>
</file>