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010" activeTab="1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3" i="1" l="1"/>
  <c r="E2" i="1"/>
  <c r="G21" i="2"/>
  <c r="F21" i="2"/>
  <c r="H21" i="2" s="1"/>
  <c r="H20" i="2"/>
  <c r="G20" i="2"/>
  <c r="F20" i="2"/>
  <c r="G19" i="2"/>
  <c r="H19" i="2" s="1"/>
  <c r="F19" i="2"/>
  <c r="G18" i="2"/>
  <c r="F18" i="2"/>
  <c r="H18" i="2" s="1"/>
  <c r="G17" i="2"/>
  <c r="F17" i="2"/>
  <c r="H17" i="2" s="1"/>
  <c r="H16" i="2"/>
  <c r="G16" i="2"/>
  <c r="F16" i="2"/>
  <c r="G15" i="2"/>
  <c r="H15" i="2" s="1"/>
  <c r="F15" i="2"/>
  <c r="G14" i="2"/>
  <c r="F14" i="2"/>
  <c r="H14" i="2" s="1"/>
  <c r="G13" i="2"/>
  <c r="F13" i="2"/>
  <c r="H13" i="2" s="1"/>
  <c r="H12" i="2"/>
  <c r="G12" i="2"/>
  <c r="F12" i="2"/>
  <c r="G11" i="2"/>
  <c r="H11" i="2" s="1"/>
  <c r="F11" i="2"/>
  <c r="G10" i="2"/>
  <c r="F10" i="2"/>
  <c r="H10" i="2" s="1"/>
  <c r="G9" i="2"/>
  <c r="F9" i="2"/>
  <c r="H9" i="2" s="1"/>
  <c r="H8" i="2"/>
  <c r="G8" i="2"/>
  <c r="F8" i="2"/>
  <c r="G7" i="2"/>
  <c r="H7" i="2" s="1"/>
  <c r="F7" i="2"/>
  <c r="G6" i="2"/>
  <c r="F6" i="2"/>
  <c r="H6" i="2" s="1"/>
  <c r="G5" i="2"/>
  <c r="F5" i="2"/>
  <c r="H5" i="2" s="1"/>
  <c r="H4" i="2"/>
  <c r="G4" i="2"/>
  <c r="F4" i="2"/>
  <c r="G3" i="2"/>
  <c r="H3" i="2" s="1"/>
  <c r="F3" i="2"/>
  <c r="G2" i="2"/>
  <c r="G22" i="2" s="1"/>
  <c r="F2" i="2"/>
  <c r="H2" i="2" s="1"/>
  <c r="F21" i="1"/>
  <c r="E21" i="1"/>
  <c r="G21" i="1" s="1"/>
  <c r="G20" i="1"/>
  <c r="F20" i="1"/>
  <c r="E20" i="1"/>
  <c r="F19" i="1"/>
  <c r="G19" i="1" s="1"/>
  <c r="E19" i="1"/>
  <c r="F18" i="1"/>
  <c r="E18" i="1"/>
  <c r="G18" i="1" s="1"/>
  <c r="F17" i="1"/>
  <c r="E17" i="1"/>
  <c r="G17" i="1" s="1"/>
  <c r="G16" i="1"/>
  <c r="F16" i="1"/>
  <c r="E16" i="1"/>
  <c r="F15" i="1"/>
  <c r="G15" i="1" s="1"/>
  <c r="E15" i="1"/>
  <c r="F14" i="1"/>
  <c r="E14" i="1"/>
  <c r="G14" i="1" s="1"/>
  <c r="F13" i="1"/>
  <c r="E13" i="1"/>
  <c r="G13" i="1" s="1"/>
  <c r="G12" i="1"/>
  <c r="F12" i="1"/>
  <c r="E12" i="1"/>
  <c r="F11" i="1"/>
  <c r="G11" i="1" s="1"/>
  <c r="E11" i="1"/>
  <c r="F10" i="1"/>
  <c r="E10" i="1"/>
  <c r="G10" i="1" s="1"/>
  <c r="F9" i="1"/>
  <c r="E9" i="1"/>
  <c r="G9" i="1" s="1"/>
  <c r="G8" i="1"/>
  <c r="F8" i="1"/>
  <c r="E8" i="1"/>
  <c r="F7" i="1"/>
  <c r="G7" i="1" s="1"/>
  <c r="E7" i="1"/>
  <c r="F6" i="1"/>
  <c r="E6" i="1"/>
  <c r="G6" i="1" s="1"/>
  <c r="F5" i="1"/>
  <c r="E5" i="1"/>
  <c r="G5" i="1" s="1"/>
  <c r="G4" i="1"/>
  <c r="F4" i="1"/>
  <c r="E4" i="1"/>
  <c r="F3" i="1"/>
  <c r="G3" i="1" s="1"/>
  <c r="F2" i="1"/>
  <c r="F22" i="1" s="1"/>
  <c r="G2" i="1"/>
  <c r="H22" i="2" l="1"/>
  <c r="F22" i="2"/>
  <c r="G22" i="1"/>
  <c r="E22" i="1"/>
</calcChain>
</file>

<file path=xl/sharedStrings.xml><?xml version="1.0" encoding="utf-8"?>
<sst xmlns="http://schemas.openxmlformats.org/spreadsheetml/2006/main" count="157" uniqueCount="51">
  <si>
    <t>Provinsi</t>
  </si>
  <si>
    <t>kabupaten</t>
  </si>
  <si>
    <t>tahun</t>
  </si>
  <si>
    <t>kecamatan *)</t>
  </si>
  <si>
    <t>Total Penanganan Sampah (ton/hari)</t>
  </si>
  <si>
    <t>Total Pengurangan Sampah (ton/hari)</t>
  </si>
  <si>
    <t>Total Pengelolaan Sampah (Penanganan + Pengurangan) ton/hari</t>
  </si>
  <si>
    <t>Jawa Timur</t>
  </si>
  <si>
    <t>Nganjuk</t>
  </si>
  <si>
    <t xml:space="preserve">SAWAHAN 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</si>
  <si>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</si>
  <si>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</si>
  <si>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</si>
  <si>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</si>
  <si>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</si>
  <si>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</si>
  <si>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</si>
  <si>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</si>
  <si>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</si>
  <si>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</si>
  <si>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</si>
  <si>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</si>
  <si>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</si>
  <si>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</si>
  <si>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</si>
  <si>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</si>
  <si>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</si>
  <si>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</si>
  <si>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</si>
  <si>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Jumlah</t>
  </si>
  <si>
    <t>Kode Kecamatan</t>
  </si>
  <si>
    <t>35.18.01</t>
  </si>
  <si>
    <t>35.18.02</t>
  </si>
  <si>
    <t>35.18.03</t>
  </si>
  <si>
    <t>35.18.04</t>
  </si>
  <si>
    <t>35.18.05</t>
  </si>
  <si>
    <t>35.18.11</t>
  </si>
  <si>
    <t>35.18.06</t>
  </si>
  <si>
    <t>35.18.07</t>
  </si>
  <si>
    <t>35.18.08</t>
  </si>
  <si>
    <t>35.18.09</t>
  </si>
  <si>
    <t>35.18.10</t>
  </si>
  <si>
    <t>35.18.17</t>
  </si>
  <si>
    <t>35.18.12</t>
  </si>
  <si>
    <t>35.18.13</t>
  </si>
  <si>
    <t>35.18.14</t>
  </si>
  <si>
    <t>35.18.15</t>
  </si>
  <si>
    <t>35.18.16</t>
  </si>
  <si>
    <t>35.18.18</t>
  </si>
  <si>
    <t>35.18.19</t>
  </si>
  <si>
    <t>35.18.20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</si>
</sst>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1"/>
      <color rgb="FF202122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4" fontId="1" fillId="0" borderId="3" xfId="0" applyNumberFormat="1" applyFont="1" applyFill="1" applyBorder="1" applyAlignment="1">
      <alignment horizontal="center" vertical="center" wrapText="1"/>
    </xf>
    <xf numFmtId="4" fontId="1" fillId="0" borderId="4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top"/>
    </xf>
    <xf numFmtId="0" fontId="2" fillId="0" borderId="2" xfId="0" applyFont="1" applyFill="1" applyBorder="1" applyAlignment="1">
      <alignment vertical="top"/>
    </xf>
    <xf numFmtId="0" fontId="2" fillId="0" borderId="2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4" fontId="2" fillId="0" borderId="4" xfId="0" applyNumberFormat="1" applyFont="1" applyFill="1" applyBorder="1"/>
    <xf numFmtId="4" fontId="2" fillId="0" borderId="2" xfId="0" applyNumberFormat="1" applyFont="1" applyFill="1" applyBorder="1" applyAlignment="1">
      <alignment vertical="top"/>
    </xf>
    <xf numFmtId="0" fontId="3" fillId="0" borderId="4" xfId="0" applyFont="1" applyFill="1" applyBorder="1" applyAlignment="1">
      <alignment vertical="top"/>
    </xf>
    <xf numFmtId="4" fontId="2" fillId="0" borderId="4" xfId="0" applyNumberFormat="1" applyFont="1" applyFill="1" applyBorder="1" applyAlignment="1">
      <alignment horizontal="right"/>
    </xf>
    <xf numFmtId="0" fontId="2" fillId="0" borderId="4" xfId="0" applyFont="1" applyFill="1" applyBorder="1" applyAlignment="1">
      <alignment vertical="top"/>
    </xf>
    <xf numFmtId="0" fontId="1" fillId="0" borderId="5" xfId="0" applyFont="1" applyFill="1" applyBorder="1" applyAlignment="1">
      <alignment horizontal="center"/>
    </xf>
    <xf numFmtId="0" fontId="4" fillId="0" borderId="6" xfId="0" applyFont="1" applyFill="1" applyBorder="1"/>
    <xf numFmtId="0" fontId="4" fillId="0" borderId="2" xfId="0" applyFont="1" applyFill="1" applyBorder="1"/>
    <xf numFmtId="4" fontId="2" fillId="0" borderId="2" xfId="0" applyNumberFormat="1" applyFont="1" applyFill="1" applyBorder="1"/>
    <xf numFmtId="0" fontId="0" fillId="0" borderId="7" xfId="0" applyBorder="1"/>
    <xf numFmtId="4" fontId="0" fillId="0" borderId="7" xfId="0" applyNumberFormat="1" applyBorder="1"/>
    <xf numFmtId="4" fontId="0" fillId="0" borderId="0" xfId="0" applyNumberFormat="1"/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22" fontId="5" fillId="0" borderId="4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</cellXfs>
  <cellStyles count="1">
    <cellStyle name="Normal" xfId="0" builtinId="0"/>
  </cellStyles>
  <dxfs count="2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opLeftCell="A4" workbookViewId="0">
      <selection activeCell="E4" sqref="E4"/>
    </sheetView>
  </sheetViews>
  <sheetFormatPr defaultRowHeight="15" x14ac:dyDescent="0.25"/>
  <cols>
    <col min="1" max="1" width="20" customWidth="1"/>
    <col min="2" max="2" width="13.85546875" customWidth="1"/>
    <col min="3" max="3" width="8" customWidth="1"/>
    <col min="4" max="4" width="22.85546875" customWidth="1"/>
    <col min="5" max="5" width="17" customWidth="1"/>
    <col min="6" max="6" width="15.140625" customWidth="1"/>
    <col min="7" max="7" width="21.5703125" customWidth="1"/>
  </cols>
  <sheetData>
    <row r="1" spans="1:7" ht="75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4" t="s">
        <v>6</v>
      </c>
    </row>
    <row r="2" spans="1:7" x14ac:dyDescent="0.25">
      <c r="A2" s="5" t="s">
        <v>7</v>
      </c>
      <c r="B2" s="6" t="s">
        <v>8</v>
      </c>
      <c r="C2" s="7">
        <v>2025</v>
      </c>
      <c r="D2" s="8" t="s">
        <v>9</v>
      </c>
      <c r="E2" s="9">
        <f>5.47945205479452*273</f>
        <v>1495.8904109589041</v>
      </c>
      <c r="F2" s="9">
        <f>650/365*273</f>
        <v>486.16438356164383</v>
      </c>
      <c r="G2" s="10">
        <f t="shared" ref="G2:G21" si="0">E2+F2</f>
        <v>1982.0547945205481</v>
      </c>
    </row>
    <row r="3" spans="1:7" x14ac:dyDescent="0.25">
      <c r="A3" s="5" t="s">
        <v>7</v>
      </c>
      <c r="B3" s="6" t="s">
        <v>8</v>
      </c>
      <c r="C3" s="7">
        <v>2025</v>
      </c>
      <c r="D3" s="11" t="s">
        <v>10</v>
      </c>
      <c r="E3" s="9">
        <f>2300.02/365*273</f>
        <v>1720.2889315068494</v>
      </c>
      <c r="F3" s="9">
        <f>716.35557/365*273</f>
        <v>535.79471399999989</v>
      </c>
      <c r="G3" s="10">
        <f t="shared" si="0"/>
        <v>2256.0836455068493</v>
      </c>
    </row>
    <row r="4" spans="1:7" x14ac:dyDescent="0.25">
      <c r="A4" s="5" t="s">
        <v>7</v>
      </c>
      <c r="B4" s="6" t="s">
        <v>8</v>
      </c>
      <c r="C4" s="7">
        <v>2025</v>
      </c>
      <c r="D4" s="11" t="s">
        <v>11</v>
      </c>
      <c r="E4" s="9">
        <f>7.94520547945205*273</f>
        <v>2169.0410958904099</v>
      </c>
      <c r="F4" s="9">
        <f>1150.580996/365*273</f>
        <v>860.57153947397251</v>
      </c>
      <c r="G4" s="10">
        <f t="shared" si="0"/>
        <v>3029.6126353643822</v>
      </c>
    </row>
    <row r="5" spans="1:7" x14ac:dyDescent="0.25">
      <c r="A5" s="5" t="s">
        <v>7</v>
      </c>
      <c r="B5" s="6" t="s">
        <v>8</v>
      </c>
      <c r="C5" s="7">
        <v>2025</v>
      </c>
      <c r="D5" s="11" t="s">
        <v>12</v>
      </c>
      <c r="E5" s="9">
        <f>2800.25/365*273</f>
        <v>2094.4335616438357</v>
      </c>
      <c r="F5" s="9">
        <f>1200/365*273</f>
        <v>897.53424657534242</v>
      </c>
      <c r="G5" s="10">
        <f t="shared" si="0"/>
        <v>2991.9678082191781</v>
      </c>
    </row>
    <row r="6" spans="1:7" x14ac:dyDescent="0.25">
      <c r="A6" s="5" t="s">
        <v>7</v>
      </c>
      <c r="B6" s="6" t="s">
        <v>8</v>
      </c>
      <c r="C6" s="7">
        <v>2025</v>
      </c>
      <c r="D6" s="11" t="s">
        <v>13</v>
      </c>
      <c r="E6" s="9">
        <f>4876.712148/365*273</f>
        <v>3647.5134696</v>
      </c>
      <c r="F6" s="9">
        <f>1249.30521/365*273</f>
        <v>934.41184199999998</v>
      </c>
      <c r="G6" s="10">
        <f t="shared" si="0"/>
        <v>4581.9253116</v>
      </c>
    </row>
    <row r="7" spans="1:7" x14ac:dyDescent="0.25">
      <c r="A7" s="5" t="s">
        <v>7</v>
      </c>
      <c r="B7" s="6" t="s">
        <v>8</v>
      </c>
      <c r="C7" s="7">
        <v>2025</v>
      </c>
      <c r="D7" s="11" t="s">
        <v>14</v>
      </c>
      <c r="E7" s="9">
        <f>4022.02334/365*273</f>
        <v>3008.2530734794523</v>
      </c>
      <c r="F7" s="9">
        <f>2201.41647/365*273</f>
        <v>1646.538894</v>
      </c>
      <c r="G7" s="10">
        <f t="shared" si="0"/>
        <v>4654.7919674794521</v>
      </c>
    </row>
    <row r="8" spans="1:7" x14ac:dyDescent="0.25">
      <c r="A8" s="5" t="s">
        <v>7</v>
      </c>
      <c r="B8" s="6" t="s">
        <v>8</v>
      </c>
      <c r="C8" s="7">
        <v>2025</v>
      </c>
      <c r="D8" s="11" t="s">
        <v>15</v>
      </c>
      <c r="E8" s="9">
        <f>3485.494208/365*273</f>
        <v>2606.9586816000001</v>
      </c>
      <c r="F8" s="9">
        <f>1450/365*273</f>
        <v>1084.5205479452054</v>
      </c>
      <c r="G8" s="10">
        <f t="shared" si="0"/>
        <v>3691.4792295452053</v>
      </c>
    </row>
    <row r="9" spans="1:7" x14ac:dyDescent="0.25">
      <c r="A9" s="5" t="s">
        <v>7</v>
      </c>
      <c r="B9" s="6" t="s">
        <v>8</v>
      </c>
      <c r="C9" s="7">
        <v>2025</v>
      </c>
      <c r="D9" s="11" t="s">
        <v>16</v>
      </c>
      <c r="E9" s="9">
        <f>3700.623608/365*273</f>
        <v>2767.8636848876713</v>
      </c>
      <c r="F9" s="9">
        <f>950/365*273</f>
        <v>710.54794520547955</v>
      </c>
      <c r="G9" s="10">
        <f t="shared" si="0"/>
        <v>3478.411630093151</v>
      </c>
    </row>
    <row r="10" spans="1:7" x14ac:dyDescent="0.25">
      <c r="A10" s="5" t="s">
        <v>7</v>
      </c>
      <c r="B10" s="6" t="s">
        <v>8</v>
      </c>
      <c r="C10" s="7">
        <v>2025</v>
      </c>
      <c r="D10" s="11" t="s">
        <v>17</v>
      </c>
      <c r="E10" s="9">
        <f>2850.11/365*273</f>
        <v>2131.7261095890412</v>
      </c>
      <c r="F10" s="9">
        <f>960/365*273</f>
        <v>718.02739726027391</v>
      </c>
      <c r="G10" s="10">
        <f t="shared" si="0"/>
        <v>2849.7535068493153</v>
      </c>
    </row>
    <row r="11" spans="1:7" x14ac:dyDescent="0.25">
      <c r="A11" s="5" t="s">
        <v>7</v>
      </c>
      <c r="B11" s="6" t="s">
        <v>8</v>
      </c>
      <c r="C11" s="7">
        <v>2025</v>
      </c>
      <c r="D11" s="11" t="s">
        <v>18</v>
      </c>
      <c r="E11" s="9">
        <f>2265.1/365*273</f>
        <v>1694.1706849315067</v>
      </c>
      <c r="F11" s="9">
        <f>995/365*273</f>
        <v>744.20547945205476</v>
      </c>
      <c r="G11" s="10">
        <f t="shared" si="0"/>
        <v>2438.3761643835614</v>
      </c>
    </row>
    <row r="12" spans="1:7" x14ac:dyDescent="0.25">
      <c r="A12" s="5" t="s">
        <v>7</v>
      </c>
      <c r="B12" s="6" t="s">
        <v>8</v>
      </c>
      <c r="C12" s="7">
        <v>2025</v>
      </c>
      <c r="D12" s="11" t="s">
        <v>19</v>
      </c>
      <c r="E12" s="9">
        <f>2714.2/365*273</f>
        <v>2030.0728767123287</v>
      </c>
      <c r="F12" s="9">
        <f>758/365*273</f>
        <v>566.9424657534247</v>
      </c>
      <c r="G12" s="10">
        <f t="shared" si="0"/>
        <v>2597.0153424657533</v>
      </c>
    </row>
    <row r="13" spans="1:7" x14ac:dyDescent="0.25">
      <c r="A13" s="5" t="s">
        <v>7</v>
      </c>
      <c r="B13" s="6" t="s">
        <v>8</v>
      </c>
      <c r="C13" s="7">
        <v>2025</v>
      </c>
      <c r="D13" s="11" t="s">
        <v>20</v>
      </c>
      <c r="E13" s="9">
        <f t="shared" ref="E13:E14" si="1">2000/365*273</f>
        <v>1495.8904109589041</v>
      </c>
      <c r="F13" s="9">
        <f>900/365*273</f>
        <v>673.15068493150682</v>
      </c>
      <c r="G13" s="10">
        <f t="shared" si="0"/>
        <v>2169.0410958904108</v>
      </c>
    </row>
    <row r="14" spans="1:7" x14ac:dyDescent="0.25">
      <c r="A14" s="5" t="s">
        <v>7</v>
      </c>
      <c r="B14" s="6" t="s">
        <v>8</v>
      </c>
      <c r="C14" s="7">
        <v>2025</v>
      </c>
      <c r="D14" s="11" t="s">
        <v>21</v>
      </c>
      <c r="E14" s="12">
        <f t="shared" si="1"/>
        <v>1495.8904109589041</v>
      </c>
      <c r="F14" s="9">
        <f>1058.92/365*273</f>
        <v>792.01413698630142</v>
      </c>
      <c r="G14" s="10">
        <f t="shared" si="0"/>
        <v>2287.9045479452056</v>
      </c>
    </row>
    <row r="15" spans="1:7" x14ac:dyDescent="0.25">
      <c r="A15" s="5" t="s">
        <v>7</v>
      </c>
      <c r="B15" s="6" t="s">
        <v>8</v>
      </c>
      <c r="C15" s="7">
        <v>2025</v>
      </c>
      <c r="D15" s="13" t="s">
        <v>22</v>
      </c>
      <c r="E15" s="9">
        <f>1950/365*273</f>
        <v>1458.4931506849316</v>
      </c>
      <c r="F15" s="9">
        <f>2931.83/365*273</f>
        <v>2192.8481917808217</v>
      </c>
      <c r="G15" s="10">
        <f t="shared" si="0"/>
        <v>3651.3413424657533</v>
      </c>
    </row>
    <row r="16" spans="1:7" x14ac:dyDescent="0.25">
      <c r="A16" s="5" t="s">
        <v>7</v>
      </c>
      <c r="B16" s="6" t="s">
        <v>8</v>
      </c>
      <c r="C16" s="7">
        <v>2025</v>
      </c>
      <c r="D16" s="11" t="s">
        <v>23</v>
      </c>
      <c r="E16" s="9">
        <f>1500.19/365*273</f>
        <v>1122.0599178082193</v>
      </c>
      <c r="F16" s="9">
        <f>849.65/365*273</f>
        <v>635.4916438356164</v>
      </c>
      <c r="G16" s="10">
        <f t="shared" si="0"/>
        <v>1757.5515616438356</v>
      </c>
    </row>
    <row r="17" spans="1:7" x14ac:dyDescent="0.25">
      <c r="A17" s="5" t="s">
        <v>7</v>
      </c>
      <c r="B17" s="6" t="s">
        <v>8</v>
      </c>
      <c r="C17" s="7">
        <v>2025</v>
      </c>
      <c r="D17" s="11" t="s">
        <v>24</v>
      </c>
      <c r="E17" s="9">
        <f>800/365*273</f>
        <v>598.35616438356158</v>
      </c>
      <c r="F17" s="9">
        <f>980/365*273</f>
        <v>732.98630136986299</v>
      </c>
      <c r="G17" s="10">
        <f t="shared" si="0"/>
        <v>1331.3424657534247</v>
      </c>
    </row>
    <row r="18" spans="1:7" x14ac:dyDescent="0.25">
      <c r="A18" s="5" t="s">
        <v>7</v>
      </c>
      <c r="B18" s="6" t="s">
        <v>8</v>
      </c>
      <c r="C18" s="7">
        <v>2025</v>
      </c>
      <c r="D18" s="11" t="s">
        <v>25</v>
      </c>
      <c r="E18" s="9">
        <f>1000.27/365*273</f>
        <v>748.1471506849316</v>
      </c>
      <c r="F18" s="9">
        <f>650/365*273</f>
        <v>486.16438356164383</v>
      </c>
      <c r="G18" s="10">
        <f t="shared" si="0"/>
        <v>1234.3115342465753</v>
      </c>
    </row>
    <row r="19" spans="1:7" x14ac:dyDescent="0.25">
      <c r="A19" s="5" t="s">
        <v>7</v>
      </c>
      <c r="B19" s="6" t="s">
        <v>8</v>
      </c>
      <c r="C19" s="7">
        <v>2025</v>
      </c>
      <c r="D19" s="11" t="s">
        <v>26</v>
      </c>
      <c r="E19" s="9">
        <f>700/365*273</f>
        <v>523.56164383561645</v>
      </c>
      <c r="F19" s="9">
        <f>263.20296/365*273</f>
        <v>196.86139200000002</v>
      </c>
      <c r="G19" s="10">
        <f t="shared" si="0"/>
        <v>720.42303583561647</v>
      </c>
    </row>
    <row r="20" spans="1:7" x14ac:dyDescent="0.25">
      <c r="A20" s="5" t="s">
        <v>7</v>
      </c>
      <c r="B20" s="6" t="s">
        <v>8</v>
      </c>
      <c r="C20" s="7">
        <v>2025</v>
      </c>
      <c r="D20" s="11" t="s">
        <v>27</v>
      </c>
      <c r="E20" s="9">
        <f>1236.2/365*273</f>
        <v>924.60986301369871</v>
      </c>
      <c r="F20" s="9">
        <f>500/365*273</f>
        <v>373.97260273972603</v>
      </c>
      <c r="G20" s="10">
        <f t="shared" si="0"/>
        <v>1298.5824657534247</v>
      </c>
    </row>
    <row r="21" spans="1:7" x14ac:dyDescent="0.25">
      <c r="A21" s="5" t="s">
        <v>7</v>
      </c>
      <c r="B21" s="6" t="s">
        <v>8</v>
      </c>
      <c r="C21" s="7">
        <v>2025</v>
      </c>
      <c r="D21" s="11" t="s">
        <v>28</v>
      </c>
      <c r="E21" s="9">
        <f>980/365*273</f>
        <v>732.98630136986299</v>
      </c>
      <c r="F21" s="9">
        <f>385.3524/365*273</f>
        <v>288.22248000000002</v>
      </c>
      <c r="G21" s="10">
        <f t="shared" si="0"/>
        <v>1021.208781369863</v>
      </c>
    </row>
    <row r="22" spans="1:7" x14ac:dyDescent="0.25">
      <c r="A22" s="14" t="s">
        <v>29</v>
      </c>
      <c r="B22" s="15"/>
      <c r="C22" s="15"/>
      <c r="D22" s="16"/>
      <c r="E22" s="17">
        <f t="shared" ref="E22:G22" si="2">SUM(E2:E21)</f>
        <v>34466.207594498628</v>
      </c>
      <c r="F22" s="17">
        <f t="shared" si="2"/>
        <v>15556.971272432877</v>
      </c>
      <c r="G22" s="17">
        <f t="shared" si="2"/>
        <v>50023.178866931506</v>
      </c>
    </row>
  </sheetData>
  <mergeCells count="1">
    <mergeCell ref="A22:D22"/>
  </mergeCells>
  <conditionalFormatting sqref="A1:G22">
    <cfRule type="notContainsBlanks" dxfId="0" priority="1">
      <formula>LEN(TRIM(A1))&gt;0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E7" sqref="E7"/>
    </sheetView>
  </sheetViews>
  <sheetFormatPr defaultRowHeight="15" x14ac:dyDescent="0.25"/>
  <cols>
    <col min="1" max="1" width="10.85546875" bestFit="1" customWidth="1"/>
    <col min="2" max="2" width="10.42578125" bestFit="1" customWidth="1"/>
    <col min="4" max="4" width="11" customWidth="1"/>
    <col min="5" max="5" width="15.42578125" bestFit="1" customWidth="1"/>
    <col min="6" max="6" width="22.85546875" customWidth="1"/>
    <col min="7" max="7" width="19.85546875" customWidth="1"/>
    <col min="8" max="8" width="31.85546875" customWidth="1"/>
  </cols>
  <sheetData>
    <row r="1" spans="1:8" ht="45" x14ac:dyDescent="0.25">
      <c r="A1" s="21" t="s">
        <v>0</v>
      </c>
      <c r="B1" s="21" t="s">
        <v>1</v>
      </c>
      <c r="C1" s="21" t="s">
        <v>2</v>
      </c>
      <c r="D1" s="22" t="s">
        <v>30</v>
      </c>
      <c r="E1" s="21" t="s">
        <v>3</v>
      </c>
      <c r="F1" s="22" t="s">
        <v>4</v>
      </c>
      <c r="G1" s="22" t="s">
        <v>5</v>
      </c>
      <c r="H1" s="22" t="s">
        <v>6</v>
      </c>
    </row>
    <row r="2" spans="1:8" x14ac:dyDescent="0.25">
      <c r="A2" s="18" t="s">
        <v>7</v>
      </c>
      <c r="B2" s="18" t="s">
        <v>8</v>
      </c>
      <c r="C2" s="18">
        <v>2025</v>
      </c>
      <c r="D2" s="23" t="s">
        <v>31</v>
      </c>
      <c r="E2" s="18" t="s">
        <v>9</v>
      </c>
      <c r="F2" s="19">
        <f>5.47945205479452*273</f>
        <v>1495.8904109589041</v>
      </c>
      <c r="G2" s="19">
        <f>650/365*273</f>
        <v>486.16438356164383</v>
      </c>
      <c r="H2" s="19">
        <f t="shared" ref="H2:H21" si="0">F2+G2</f>
        <v>1982.0547945205481</v>
      </c>
    </row>
    <row r="3" spans="1:8" x14ac:dyDescent="0.25">
      <c r="A3" s="18" t="s">
        <v>7</v>
      </c>
      <c r="B3" s="18" t="s">
        <v>8</v>
      </c>
      <c r="C3" s="18">
        <v>2025</v>
      </c>
      <c r="D3" s="24" t="s">
        <v>32</v>
      </c>
      <c r="E3" s="18" t="s">
        <v>10</v>
      </c>
      <c r="F3" s="19">
        <f>2300.02/365*273</f>
        <v>1720.2889315068494</v>
      </c>
      <c r="G3" s="19">
        <f>716.35557/365*273</f>
        <v>535.79471399999989</v>
      </c>
      <c r="H3" s="19">
        <f t="shared" si="0"/>
        <v>2256.0836455068493</v>
      </c>
    </row>
    <row r="4" spans="1:8" x14ac:dyDescent="0.25">
      <c r="A4" s="18" t="s">
        <v>7</v>
      </c>
      <c r="B4" s="18" t="s">
        <v>8</v>
      </c>
      <c r="C4" s="18">
        <v>2025</v>
      </c>
      <c r="D4" s="24" t="s">
        <v>33</v>
      </c>
      <c r="E4" s="18" t="s">
        <v>11</v>
      </c>
      <c r="F4" s="19">
        <f>7.94520547945205*273</f>
        <v>2169.0410958904099</v>
      </c>
      <c r="G4" s="19">
        <f>1150.580996/365*273</f>
        <v>860.57153947397251</v>
      </c>
      <c r="H4" s="19">
        <f t="shared" si="0"/>
        <v>3029.6126353643822</v>
      </c>
    </row>
    <row r="5" spans="1:8" x14ac:dyDescent="0.25">
      <c r="A5" s="18" t="s">
        <v>7</v>
      </c>
      <c r="B5" s="18" t="s">
        <v>8</v>
      </c>
      <c r="C5" s="18">
        <v>2025</v>
      </c>
      <c r="D5" s="24" t="s">
        <v>34</v>
      </c>
      <c r="E5" s="18" t="s">
        <v>12</v>
      </c>
      <c r="F5" s="19">
        <f>2800.25/365*273</f>
        <v>2094.4335616438357</v>
      </c>
      <c r="G5" s="19">
        <f>1200/365*273</f>
        <v>897.53424657534242</v>
      </c>
      <c r="H5" s="19">
        <f t="shared" si="0"/>
        <v>2991.9678082191781</v>
      </c>
    </row>
    <row r="6" spans="1:8" x14ac:dyDescent="0.25">
      <c r="A6" s="18" t="s">
        <v>7</v>
      </c>
      <c r="B6" s="18" t="s">
        <v>8</v>
      </c>
      <c r="C6" s="18">
        <v>2025</v>
      </c>
      <c r="D6" s="24" t="s">
        <v>35</v>
      </c>
      <c r="E6" s="18" t="s">
        <v>13</v>
      </c>
      <c r="F6" s="19">
        <f>4876.712148/365*273</f>
        <v>3647.5134696</v>
      </c>
      <c r="G6" s="19">
        <f>1249.30521/365*273</f>
        <v>934.41184199999998</v>
      </c>
      <c r="H6" s="19">
        <f t="shared" si="0"/>
        <v>4581.9253116</v>
      </c>
    </row>
    <row r="7" spans="1:8" x14ac:dyDescent="0.25">
      <c r="A7" s="18" t="s">
        <v>7</v>
      </c>
      <c r="B7" s="18" t="s">
        <v>8</v>
      </c>
      <c r="C7" s="18">
        <v>2025</v>
      </c>
      <c r="D7" s="23" t="s">
        <v>36</v>
      </c>
      <c r="E7" s="18" t="s">
        <v>14</v>
      </c>
      <c r="F7" s="19">
        <f>4022.02334/365*273</f>
        <v>3008.2530734794523</v>
      </c>
      <c r="G7" s="19">
        <f>2201.41647/365*273</f>
        <v>1646.538894</v>
      </c>
      <c r="H7" s="19">
        <f t="shared" si="0"/>
        <v>4654.7919674794521</v>
      </c>
    </row>
    <row r="8" spans="1:8" x14ac:dyDescent="0.25">
      <c r="A8" s="18" t="s">
        <v>7</v>
      </c>
      <c r="B8" s="18" t="s">
        <v>8</v>
      </c>
      <c r="C8" s="18">
        <v>2025</v>
      </c>
      <c r="D8" s="24" t="s">
        <v>37</v>
      </c>
      <c r="E8" s="18" t="s">
        <v>15</v>
      </c>
      <c r="F8" s="19">
        <f>3485.494208/365*273</f>
        <v>2606.9586816000001</v>
      </c>
      <c r="G8" s="19">
        <f>1450/365*273</f>
        <v>1084.5205479452054</v>
      </c>
      <c r="H8" s="19">
        <f t="shared" si="0"/>
        <v>3691.4792295452053</v>
      </c>
    </row>
    <row r="9" spans="1:8" x14ac:dyDescent="0.25">
      <c r="A9" s="18" t="s">
        <v>7</v>
      </c>
      <c r="B9" s="18" t="s">
        <v>8</v>
      </c>
      <c r="C9" s="18">
        <v>2025</v>
      </c>
      <c r="D9" s="24" t="s">
        <v>38</v>
      </c>
      <c r="E9" s="18" t="s">
        <v>16</v>
      </c>
      <c r="F9" s="19">
        <f>3700.623608/365*273</f>
        <v>2767.8636848876713</v>
      </c>
      <c r="G9" s="19">
        <f>950/365*273</f>
        <v>710.54794520547955</v>
      </c>
      <c r="H9" s="19">
        <f t="shared" si="0"/>
        <v>3478.411630093151</v>
      </c>
    </row>
    <row r="10" spans="1:8" x14ac:dyDescent="0.25">
      <c r="A10" s="18" t="s">
        <v>7</v>
      </c>
      <c r="B10" s="18" t="s">
        <v>8</v>
      </c>
      <c r="C10" s="18">
        <v>2025</v>
      </c>
      <c r="D10" s="24" t="s">
        <v>39</v>
      </c>
      <c r="E10" s="18" t="s">
        <v>17</v>
      </c>
      <c r="F10" s="19">
        <f>2850.11/365*273</f>
        <v>2131.7261095890412</v>
      </c>
      <c r="G10" s="19">
        <f>960/365*273</f>
        <v>718.02739726027391</v>
      </c>
      <c r="H10" s="19">
        <f t="shared" si="0"/>
        <v>2849.7535068493153</v>
      </c>
    </row>
    <row r="11" spans="1:8" x14ac:dyDescent="0.25">
      <c r="A11" s="18" t="s">
        <v>7</v>
      </c>
      <c r="B11" s="18" t="s">
        <v>8</v>
      </c>
      <c r="C11" s="18">
        <v>2025</v>
      </c>
      <c r="D11" s="25" t="s">
        <v>40</v>
      </c>
      <c r="E11" s="18" t="s">
        <v>18</v>
      </c>
      <c r="F11" s="19">
        <f>2265.1/365*273</f>
        <v>1694.1706849315067</v>
      </c>
      <c r="G11" s="19">
        <f>995/365*273</f>
        <v>744.20547945205476</v>
      </c>
      <c r="H11" s="19">
        <f t="shared" si="0"/>
        <v>2438.3761643835614</v>
      </c>
    </row>
    <row r="12" spans="1:8" x14ac:dyDescent="0.25">
      <c r="A12" s="18" t="s">
        <v>7</v>
      </c>
      <c r="B12" s="18" t="s">
        <v>8</v>
      </c>
      <c r="C12" s="18">
        <v>2025</v>
      </c>
      <c r="D12" s="26" t="s">
        <v>41</v>
      </c>
      <c r="E12" s="18" t="s">
        <v>19</v>
      </c>
      <c r="F12" s="19">
        <f>2714.2/365*273</f>
        <v>2030.0728767123287</v>
      </c>
      <c r="G12" s="19">
        <f>758/365*273</f>
        <v>566.9424657534247</v>
      </c>
      <c r="H12" s="19">
        <f t="shared" si="0"/>
        <v>2597.0153424657533</v>
      </c>
    </row>
    <row r="13" spans="1:8" x14ac:dyDescent="0.25">
      <c r="A13" s="18" t="s">
        <v>7</v>
      </c>
      <c r="B13" s="18" t="s">
        <v>8</v>
      </c>
      <c r="C13" s="18">
        <v>2025</v>
      </c>
      <c r="D13" s="24" t="s">
        <v>42</v>
      </c>
      <c r="E13" s="18" t="s">
        <v>20</v>
      </c>
      <c r="F13" s="19">
        <f t="shared" ref="F13:F14" si="1">2000/365*273</f>
        <v>1495.8904109589041</v>
      </c>
      <c r="G13" s="19">
        <f>900/365*273</f>
        <v>673.15068493150682</v>
      </c>
      <c r="H13" s="19">
        <f t="shared" si="0"/>
        <v>2169.0410958904108</v>
      </c>
    </row>
    <row r="14" spans="1:8" x14ac:dyDescent="0.25">
      <c r="A14" s="18" t="s">
        <v>7</v>
      </c>
      <c r="B14" s="18" t="s">
        <v>8</v>
      </c>
      <c r="C14" s="18">
        <v>2025</v>
      </c>
      <c r="D14" s="24" t="s">
        <v>43</v>
      </c>
      <c r="E14" s="18" t="s">
        <v>21</v>
      </c>
      <c r="F14" s="19">
        <f t="shared" si="1"/>
        <v>1495.8904109589041</v>
      </c>
      <c r="G14" s="19">
        <f>1058.92/365*273</f>
        <v>792.01413698630142</v>
      </c>
      <c r="H14" s="19">
        <f t="shared" si="0"/>
        <v>2287.9045479452056</v>
      </c>
    </row>
    <row r="15" spans="1:8" x14ac:dyDescent="0.25">
      <c r="A15" s="18" t="s">
        <v>7</v>
      </c>
      <c r="B15" s="18" t="s">
        <v>8</v>
      </c>
      <c r="C15" s="18">
        <v>2025</v>
      </c>
      <c r="D15" s="24" t="s">
        <v>44</v>
      </c>
      <c r="E15" s="18" t="s">
        <v>22</v>
      </c>
      <c r="F15" s="19">
        <f>1950/365*273</f>
        <v>1458.4931506849316</v>
      </c>
      <c r="G15" s="19">
        <f>2931.83/365*273</f>
        <v>2192.8481917808217</v>
      </c>
      <c r="H15" s="19">
        <f t="shared" si="0"/>
        <v>3651.3413424657533</v>
      </c>
    </row>
    <row r="16" spans="1:8" x14ac:dyDescent="0.25">
      <c r="A16" s="18" t="s">
        <v>7</v>
      </c>
      <c r="B16" s="18" t="s">
        <v>8</v>
      </c>
      <c r="C16" s="18">
        <v>2025</v>
      </c>
      <c r="D16" s="27" t="s">
        <v>45</v>
      </c>
      <c r="E16" s="18" t="s">
        <v>23</v>
      </c>
      <c r="F16" s="19">
        <f>1500.19/365*273</f>
        <v>1122.0599178082193</v>
      </c>
      <c r="G16" s="19">
        <f>849.65/365*273</f>
        <v>635.4916438356164</v>
      </c>
      <c r="H16" s="19">
        <f t="shared" si="0"/>
        <v>1757.5515616438356</v>
      </c>
    </row>
    <row r="17" spans="1:8" x14ac:dyDescent="0.25">
      <c r="A17" s="18" t="s">
        <v>7</v>
      </c>
      <c r="B17" s="18" t="s">
        <v>8</v>
      </c>
      <c r="C17" s="18">
        <v>2025</v>
      </c>
      <c r="D17" s="28" t="s">
        <v>46</v>
      </c>
      <c r="E17" s="18" t="s">
        <v>24</v>
      </c>
      <c r="F17" s="19">
        <f>800/365*273</f>
        <v>598.35616438356158</v>
      </c>
      <c r="G17" s="19">
        <f>980/365*273</f>
        <v>732.98630136986299</v>
      </c>
      <c r="H17" s="19">
        <f t="shared" si="0"/>
        <v>1331.3424657534247</v>
      </c>
    </row>
    <row r="18" spans="1:8" x14ac:dyDescent="0.25">
      <c r="A18" s="18" t="s">
        <v>7</v>
      </c>
      <c r="B18" s="18" t="s">
        <v>8</v>
      </c>
      <c r="C18" s="18">
        <v>2025</v>
      </c>
      <c r="D18" s="24" t="s">
        <v>47</v>
      </c>
      <c r="E18" s="18" t="s">
        <v>25</v>
      </c>
      <c r="F18" s="19">
        <f>1000.27/365*273</f>
        <v>748.1471506849316</v>
      </c>
      <c r="G18" s="19">
        <f>650/365*273</f>
        <v>486.16438356164383</v>
      </c>
      <c r="H18" s="19">
        <f t="shared" si="0"/>
        <v>1234.3115342465753</v>
      </c>
    </row>
    <row r="19" spans="1:8" x14ac:dyDescent="0.25">
      <c r="A19" s="18" t="s">
        <v>7</v>
      </c>
      <c r="B19" s="18" t="s">
        <v>8</v>
      </c>
      <c r="C19" s="18">
        <v>2025</v>
      </c>
      <c r="D19" s="29" t="s">
        <v>48</v>
      </c>
      <c r="E19" s="18" t="s">
        <v>26</v>
      </c>
      <c r="F19" s="19">
        <f>700/365*273</f>
        <v>523.56164383561645</v>
      </c>
      <c r="G19" s="19">
        <f>263.20296/365*273</f>
        <v>196.86139200000002</v>
      </c>
      <c r="H19" s="19">
        <f t="shared" si="0"/>
        <v>720.42303583561647</v>
      </c>
    </row>
    <row r="20" spans="1:8" x14ac:dyDescent="0.25">
      <c r="A20" s="18" t="s">
        <v>7</v>
      </c>
      <c r="B20" s="18" t="s">
        <v>8</v>
      </c>
      <c r="C20" s="18">
        <v>2025</v>
      </c>
      <c r="D20" s="29" t="s">
        <v>49</v>
      </c>
      <c r="E20" s="18" t="s">
        <v>27</v>
      </c>
      <c r="F20" s="19">
        <f>1236.2/365*273</f>
        <v>924.60986301369871</v>
      </c>
      <c r="G20" s="19">
        <f>500/365*273</f>
        <v>373.97260273972603</v>
      </c>
      <c r="H20" s="19">
        <f t="shared" si="0"/>
        <v>1298.5824657534247</v>
      </c>
    </row>
    <row r="21" spans="1:8" x14ac:dyDescent="0.25">
      <c r="A21" s="18" t="s">
        <v>7</v>
      </c>
      <c r="B21" s="18" t="s">
        <v>8</v>
      </c>
      <c r="C21" s="18">
        <v>2025</v>
      </c>
      <c r="D21" s="29" t="s">
        <v>50</v>
      </c>
      <c r="E21" s="18" t="s">
        <v>28</v>
      </c>
      <c r="F21" s="19">
        <f>980/365*273</f>
        <v>732.98630136986299</v>
      </c>
      <c r="G21" s="19">
        <f>385.3524/365*273</f>
        <v>288.22248000000002</v>
      </c>
      <c r="H21" s="19">
        <f t="shared" si="0"/>
        <v>1021.208781369863</v>
      </c>
    </row>
    <row r="22" spans="1:8" x14ac:dyDescent="0.25">
      <c r="A22" s="18" t="s">
        <v>29</v>
      </c>
      <c r="B22" s="18"/>
      <c r="C22" s="18"/>
      <c r="D22" s="18"/>
      <c r="E22" s="18"/>
      <c r="F22" s="19">
        <f t="shared" ref="F22:H22" si="2">SUM(F2:F21)</f>
        <v>34466.207594498628</v>
      </c>
      <c r="G22" s="19">
        <f t="shared" si="2"/>
        <v>15556.971272432877</v>
      </c>
      <c r="H22" s="19">
        <f t="shared" si="2"/>
        <v>50023.178866931506</v>
      </c>
    </row>
    <row r="23" spans="1:8" x14ac:dyDescent="0.25">
      <c r="F23" s="20"/>
      <c r="G23" s="20"/>
      <c r="H23" s="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2025-11-04T02:10:30Z</dcterms:created>
  <dcterms:modified xsi:type="dcterms:W3CDTF">2025-11-04T02:14:05Z</dcterms:modified>
</cp:coreProperties>
</file>